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Data 1" sheetId="1" r:id="rId4"/>
    <sheet state="visible" name="Data 1 - unpivoted" sheetId="2" r:id="rId5"/>
    <sheet state="visible" name="Data 2" sheetId="3" r:id="rId6"/>
    <sheet state="visible" name="Data 2 - unpivoted" sheetId="4" r:id="rId7"/>
  </sheets>
  <definedNames/>
  <calcPr/>
  <extLst>
    <ext uri="GoogleSheetsCustomDataVersion2">
      <go:sheetsCustomData xmlns:go="http://customooxmlschemas.google.com/" r:id="rId8" roundtripDataChecksum="+pHuJVLJ/QWCHPZERDMkM98kmLvo/0rPT8v/4kcaaqs="/>
    </ext>
  </extLst>
</workbook>
</file>

<file path=xl/sharedStrings.xml><?xml version="1.0" encoding="utf-8"?>
<sst xmlns="http://schemas.openxmlformats.org/spreadsheetml/2006/main" count="469" uniqueCount="40">
  <si>
    <t>Míra potratovosti - Počet potratů na 1 000 žen v reprodukčním věku v daném roce.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</si>
  <si>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</si>
  <si>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</si>
  <si>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</si>
  <si>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</si>
  <si>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</si>
  <si>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</si>
  <si>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</si>
  <si>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</si>
  <si>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</si>
  <si>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Albánie</t>
  </si>
  <si>
    <t>Bulharsko</t>
  </si>
  <si>
    <t>Chorvatsko</t>
  </si>
  <si>
    <t>Česko</t>
  </si>
  <si>
    <t>Dánsko</t>
  </si>
  <si>
    <t>Estonsko</t>
  </si>
  <si>
    <t>Finsko</t>
  </si>
  <si>
    <t>Neměcko</t>
  </si>
  <si>
    <t>Maďarsko</t>
  </si>
  <si>
    <t>Island</t>
  </si>
  <si>
    <t>Itálie</t>
  </si>
  <si>
    <t>Lotyšsko</t>
  </si>
  <si>
    <t>Lichtenštejnsko</t>
  </si>
  <si>
    <t>Černá Hora</t>
  </si>
  <si>
    <t>Polsko</t>
  </si>
  <si>
    <t>Portugalsko</t>
  </si>
  <si>
    <t>Rumunsko</t>
  </si>
  <si>
    <t>Slovensko</t>
  </si>
  <si>
    <t>Slovinsko</t>
  </si>
  <si>
    <t>Španělsko</t>
  </si>
  <si>
    <t>Švýcarsko</t>
  </si>
  <si>
    <t>Spojené království</t>
  </si>
  <si>
    <t>Evropská unie</t>
  </si>
  <si>
    <t>Země</t>
  </si>
  <si>
    <t>Rok</t>
  </si>
  <si>
    <t>Počet potratů na 1 000 žen v reprodukčním věku v daném roce</t>
  </si>
  <si>
    <t>Počet potratů (text)</t>
  </si>
  <si>
    <t>Index potratovosti -  Počet potratů na 1000 živě narozených dětí v daném roce</t>
  </si>
  <si>
    <t>Počet potratů na 1000 živě narozených dětí v daném roce</t>
  </si>
  <si>
    <t>počet potratů (text)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</si>
</sst>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#,##0.##########"/>
    <numFmt numFmtId="165" formatCode="#,##0.0"/>
  </numFmts>
  <fonts count="4">
    <font>
      <sz val="11.0"/>
      <color theme="1"/>
      <name val="Calibri"/>
      <scheme val="minor"/>
    </font>
    <font>
      <color theme="1"/>
      <name val="Calibri"/>
      <scheme val="minor"/>
    </font>
    <font>
      <sz val="10.0"/>
      <color rgb="FF1F1F1F"/>
      <name val="&quot;Google Sans&quot;"/>
    </font>
    <font>
      <sz val="9.0"/>
      <color rgb="FF000000"/>
      <name val="&quot;Google Sans Mono&quot;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">
    <border/>
  </borders>
  <cellStyleXfs count="1">
    <xf borderId="0" fillId="0" fontId="0" numFmtId="0" applyAlignment="1" applyFont="1"/>
  </cellStyleXfs>
  <cellXfs count="9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0" fontId="1" numFmtId="0" xfId="0" applyFont="1"/>
    <xf borderId="0" fillId="0" fontId="1" numFmtId="3" xfId="0" applyFont="1" applyNumberFormat="1"/>
    <xf borderId="0" fillId="0" fontId="1" numFmtId="164" xfId="0" applyFont="1" applyNumberFormat="1"/>
    <xf borderId="0" fillId="0" fontId="1" numFmtId="165" xfId="0" applyFont="1" applyNumberFormat="1"/>
    <xf borderId="0" fillId="0" fontId="1" numFmtId="0" xfId="0" applyFont="1"/>
    <xf borderId="0" fillId="2" fontId="2" numFmtId="0" xfId="0" applyAlignment="1" applyFill="1" applyFont="1">
      <alignment readingOrder="0"/>
    </xf>
    <xf borderId="0" fillId="2" fontId="3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sheetData>
    <row r="1">
      <c r="A1" s="1" t="s">
        <v>0</v>
      </c>
    </row>
    <row r="2">
      <c r="A2" s="2"/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</row>
    <row r="3">
      <c r="A3" s="2" t="s">
        <v>10</v>
      </c>
      <c r="B3" s="3"/>
      <c r="C3" s="4">
        <v>6.1</v>
      </c>
      <c r="D3" s="4">
        <v>6.2</v>
      </c>
      <c r="E3" s="3"/>
      <c r="F3" s="4">
        <v>1.1</v>
      </c>
      <c r="G3" s="4">
        <v>1.3</v>
      </c>
      <c r="H3" s="5">
        <v>1.0</v>
      </c>
      <c r="I3" s="4">
        <v>1.2</v>
      </c>
      <c r="J3" s="3"/>
    </row>
    <row r="4">
      <c r="A4" s="2" t="s">
        <v>11</v>
      </c>
      <c r="B4" s="4">
        <v>14.6</v>
      </c>
      <c r="C4" s="4">
        <v>14.1</v>
      </c>
      <c r="D4" s="4">
        <v>14.1</v>
      </c>
      <c r="E4" s="4">
        <v>13.6</v>
      </c>
      <c r="F4" s="4">
        <v>12.7</v>
      </c>
      <c r="G4" s="4">
        <v>12.4</v>
      </c>
      <c r="H4" s="4">
        <v>11.6</v>
      </c>
      <c r="I4" s="4">
        <v>11.9</v>
      </c>
      <c r="J4" s="3"/>
    </row>
    <row r="5">
      <c r="A5" s="2" t="s">
        <v>12</v>
      </c>
      <c r="B5" s="4">
        <v>2.6</v>
      </c>
      <c r="C5" s="4">
        <v>2.5</v>
      </c>
      <c r="D5" s="4">
        <v>2.5</v>
      </c>
      <c r="E5" s="4">
        <v>2.2</v>
      </c>
      <c r="F5" s="4">
        <v>2.1</v>
      </c>
      <c r="G5" s="4">
        <v>2.3</v>
      </c>
      <c r="H5" s="4">
        <v>2.5</v>
      </c>
      <c r="I5" s="4">
        <v>2.7</v>
      </c>
      <c r="J5" s="3"/>
    </row>
    <row r="6">
      <c r="A6" s="1" t="s">
        <v>13</v>
      </c>
      <c r="B6" s="4">
        <v>7.6</v>
      </c>
      <c r="C6" s="4">
        <v>7.3</v>
      </c>
      <c r="D6" s="4">
        <v>6.8</v>
      </c>
      <c r="E6" s="4">
        <v>6.9</v>
      </c>
      <c r="F6" s="4">
        <v>6.5</v>
      </c>
      <c r="G6" s="4">
        <v>6.2</v>
      </c>
      <c r="H6" s="5">
        <v>6.0</v>
      </c>
      <c r="I6" s="4">
        <v>6.4</v>
      </c>
      <c r="J6" s="4">
        <v>6.1</v>
      </c>
    </row>
    <row r="7">
      <c r="A7" s="2" t="s">
        <v>14</v>
      </c>
      <c r="B7" s="4">
        <v>9.3</v>
      </c>
      <c r="C7" s="4">
        <v>9.3</v>
      </c>
      <c r="D7" s="3"/>
      <c r="E7" s="3"/>
      <c r="F7" s="3"/>
      <c r="G7" s="3"/>
      <c r="H7" s="3"/>
      <c r="I7" s="3"/>
      <c r="J7" s="3"/>
    </row>
    <row r="8">
      <c r="A8" s="2" t="s">
        <v>15</v>
      </c>
      <c r="B8" s="4">
        <v>15.4</v>
      </c>
      <c r="C8" s="4">
        <v>13.9</v>
      </c>
      <c r="D8" s="4">
        <v>13.3</v>
      </c>
      <c r="E8" s="4">
        <v>12.2</v>
      </c>
      <c r="F8" s="5">
        <v>11.0</v>
      </c>
      <c r="G8" s="4">
        <v>10.5</v>
      </c>
      <c r="H8" s="4">
        <v>10.3</v>
      </c>
      <c r="I8" s="3"/>
      <c r="J8" s="3"/>
    </row>
    <row r="9">
      <c r="A9" s="2" t="s">
        <v>16</v>
      </c>
      <c r="B9" s="4">
        <v>6.8</v>
      </c>
      <c r="C9" s="4">
        <v>6.6</v>
      </c>
      <c r="D9" s="4">
        <v>6.4</v>
      </c>
      <c r="E9" s="4">
        <v>6.4</v>
      </c>
      <c r="F9" s="4">
        <v>6.3</v>
      </c>
      <c r="G9" s="4">
        <v>5.9</v>
      </c>
      <c r="H9" s="4">
        <v>5.9</v>
      </c>
      <c r="I9" s="4">
        <v>6.5</v>
      </c>
      <c r="J9" s="3"/>
    </row>
    <row r="10">
      <c r="A10" s="2" t="s">
        <v>17</v>
      </c>
      <c r="B10" s="4">
        <v>4.5</v>
      </c>
      <c r="C10" s="4">
        <v>4.4</v>
      </c>
      <c r="D10" s="4">
        <v>4.4</v>
      </c>
      <c r="E10" s="4">
        <v>4.4</v>
      </c>
      <c r="F10" s="4">
        <v>4.5</v>
      </c>
      <c r="G10" s="4">
        <v>4.5</v>
      </c>
      <c r="H10" s="4">
        <v>4.6</v>
      </c>
      <c r="I10" s="4">
        <v>5.4</v>
      </c>
      <c r="J10" s="3"/>
    </row>
    <row r="11">
      <c r="A11" s="2" t="s">
        <v>18</v>
      </c>
      <c r="B11" s="4">
        <v>12.2</v>
      </c>
      <c r="C11" s="4">
        <v>11.5</v>
      </c>
      <c r="D11" s="5">
        <v>11.0</v>
      </c>
      <c r="E11" s="4">
        <v>10.8</v>
      </c>
      <c r="F11" s="4">
        <v>10.2</v>
      </c>
      <c r="G11" s="4">
        <v>9.7</v>
      </c>
      <c r="H11" s="4">
        <v>9.3</v>
      </c>
      <c r="I11" s="4">
        <v>9.8</v>
      </c>
      <c r="J11" s="3"/>
    </row>
    <row r="12">
      <c r="A12" s="2" t="s">
        <v>19</v>
      </c>
      <c r="B12" s="3"/>
      <c r="C12" s="3"/>
      <c r="D12" s="3"/>
      <c r="E12" s="3"/>
      <c r="F12" s="4">
        <v>10.3</v>
      </c>
      <c r="G12" s="4">
        <v>10.1</v>
      </c>
      <c r="H12" s="3"/>
      <c r="I12" s="3"/>
      <c r="J12" s="5">
        <v>0.0</v>
      </c>
    </row>
    <row r="13">
      <c r="A13" s="2" t="s">
        <v>20</v>
      </c>
      <c r="B13" s="4">
        <v>5.9</v>
      </c>
      <c r="C13" s="4">
        <v>5.6</v>
      </c>
      <c r="D13" s="3"/>
      <c r="E13" s="5">
        <v>5.0</v>
      </c>
      <c r="F13" s="4">
        <v>4.8</v>
      </c>
      <c r="G13" s="4">
        <v>4.6</v>
      </c>
      <c r="H13" s="3"/>
      <c r="I13" s="4">
        <v>4.9</v>
      </c>
      <c r="J13" s="4">
        <v>4.8</v>
      </c>
    </row>
    <row r="14">
      <c r="A14" s="2" t="s">
        <v>21</v>
      </c>
      <c r="B14" s="4">
        <v>9.5</v>
      </c>
      <c r="C14" s="4">
        <v>9.3</v>
      </c>
      <c r="D14" s="4">
        <v>8.6</v>
      </c>
      <c r="E14" s="5">
        <v>8.0</v>
      </c>
      <c r="F14" s="4">
        <v>7.3</v>
      </c>
      <c r="G14" s="4">
        <v>6.9</v>
      </c>
      <c r="H14" s="4">
        <v>6.5</v>
      </c>
      <c r="I14" s="4">
        <v>6.4</v>
      </c>
      <c r="J14" s="4">
        <v>6.1</v>
      </c>
    </row>
    <row r="15">
      <c r="A15" s="2" t="s">
        <v>22</v>
      </c>
      <c r="B15" s="5">
        <v>6.0</v>
      </c>
      <c r="C15" s="5">
        <v>6.0</v>
      </c>
      <c r="D15" s="4">
        <v>5.6</v>
      </c>
      <c r="E15" s="4">
        <v>5.5</v>
      </c>
      <c r="F15" s="4">
        <v>5.4</v>
      </c>
      <c r="G15" s="4">
        <v>4.7</v>
      </c>
      <c r="H15" s="4">
        <v>4.2</v>
      </c>
      <c r="I15" s="4">
        <v>4.3</v>
      </c>
      <c r="J15" s="4">
        <v>4.2</v>
      </c>
    </row>
    <row r="16">
      <c r="A16" s="2" t="s">
        <v>23</v>
      </c>
      <c r="B16" s="3"/>
      <c r="C16" s="5">
        <v>5.0</v>
      </c>
      <c r="D16" s="4">
        <v>5.2</v>
      </c>
      <c r="E16" s="4">
        <v>4.1</v>
      </c>
      <c r="F16" s="4">
        <v>3.5</v>
      </c>
      <c r="G16" s="3"/>
      <c r="H16" s="3"/>
      <c r="I16" s="3"/>
      <c r="J16" s="3"/>
    </row>
    <row r="17">
      <c r="A17" s="2" t="s">
        <v>24</v>
      </c>
      <c r="B17" s="4">
        <v>0.1</v>
      </c>
      <c r="C17" s="4">
        <v>0.1</v>
      </c>
      <c r="D17" s="4">
        <v>0.1</v>
      </c>
      <c r="E17" s="4">
        <v>0.1</v>
      </c>
      <c r="F17" s="4">
        <v>0.1</v>
      </c>
      <c r="G17" s="4">
        <v>0.1</v>
      </c>
      <c r="H17" s="4">
        <v>0.1</v>
      </c>
      <c r="I17" s="3"/>
      <c r="J17" s="3"/>
    </row>
    <row r="18">
      <c r="A18" s="2" t="s">
        <v>25</v>
      </c>
      <c r="B18" s="3"/>
      <c r="C18" s="4">
        <v>5.5</v>
      </c>
      <c r="D18" s="4">
        <v>5.5</v>
      </c>
      <c r="E18" s="4">
        <v>5.3</v>
      </c>
      <c r="F18" s="4">
        <v>5.2</v>
      </c>
      <c r="G18" s="4">
        <v>5.1</v>
      </c>
      <c r="H18" s="4">
        <v>5.2</v>
      </c>
      <c r="I18" s="4">
        <v>5.6</v>
      </c>
      <c r="J18" s="4">
        <v>5.7</v>
      </c>
    </row>
    <row r="19">
      <c r="A19" s="2" t="s">
        <v>26</v>
      </c>
      <c r="B19" s="4">
        <v>14.9</v>
      </c>
      <c r="C19" s="4">
        <v>13.6</v>
      </c>
      <c r="D19" s="4">
        <v>12.4</v>
      </c>
      <c r="E19" s="4">
        <v>11.3</v>
      </c>
      <c r="F19" s="4">
        <v>10.1</v>
      </c>
      <c r="G19" s="4">
        <v>9.4</v>
      </c>
      <c r="H19" s="4">
        <v>8.6</v>
      </c>
      <c r="I19" s="4">
        <v>6.7</v>
      </c>
      <c r="J19" s="3"/>
    </row>
    <row r="20">
      <c r="A20" s="2" t="s">
        <v>27</v>
      </c>
      <c r="B20" s="4">
        <v>6.6</v>
      </c>
      <c r="C20" s="4">
        <v>6.4</v>
      </c>
      <c r="D20" s="4">
        <v>6.1</v>
      </c>
      <c r="E20" s="4">
        <v>5.8</v>
      </c>
      <c r="F20" s="4">
        <v>5.6</v>
      </c>
      <c r="G20" s="4">
        <v>5.6</v>
      </c>
      <c r="H20" s="4">
        <v>4.2</v>
      </c>
      <c r="I20" s="4">
        <v>4.4</v>
      </c>
      <c r="J20" s="3"/>
    </row>
    <row r="21">
      <c r="A21" s="2" t="s">
        <v>28</v>
      </c>
      <c r="B21" s="4">
        <v>6.9</v>
      </c>
      <c r="C21" s="3"/>
      <c r="D21" s="4">
        <v>6.4</v>
      </c>
      <c r="E21" s="4">
        <v>6.6</v>
      </c>
      <c r="F21" s="4">
        <v>6.3</v>
      </c>
      <c r="G21" s="4">
        <v>6.3</v>
      </c>
      <c r="H21" s="4">
        <v>5.9</v>
      </c>
      <c r="I21" s="4">
        <v>6.1</v>
      </c>
      <c r="J21" s="3"/>
    </row>
    <row r="22">
      <c r="A22" s="2" t="s">
        <v>29</v>
      </c>
      <c r="B22" s="4">
        <v>7.9</v>
      </c>
      <c r="C22" s="4">
        <v>6.9</v>
      </c>
      <c r="D22" s="4">
        <v>6.9</v>
      </c>
      <c r="E22" s="3"/>
      <c r="F22" s="5">
        <v>7.0</v>
      </c>
      <c r="G22" s="4">
        <v>7.1</v>
      </c>
      <c r="H22" s="4">
        <v>7.3</v>
      </c>
      <c r="I22" s="4">
        <v>7.5</v>
      </c>
      <c r="J22" s="4">
        <v>7.7</v>
      </c>
    </row>
    <row r="23">
      <c r="A23" s="2" t="s">
        <v>30</v>
      </c>
      <c r="B23" s="4">
        <v>4.2</v>
      </c>
      <c r="C23" s="4">
        <v>4.1</v>
      </c>
      <c r="D23" s="4">
        <v>4.1</v>
      </c>
      <c r="E23" s="4">
        <v>4.1</v>
      </c>
      <c r="F23" s="5">
        <v>4.0</v>
      </c>
      <c r="G23" s="4">
        <v>4.2</v>
      </c>
      <c r="H23" s="4">
        <v>3.7</v>
      </c>
      <c r="I23" s="4">
        <v>5.1</v>
      </c>
      <c r="J23" s="3"/>
    </row>
    <row r="24">
      <c r="A24" s="2" t="s">
        <v>31</v>
      </c>
      <c r="B24" s="3"/>
      <c r="C24" s="3"/>
      <c r="D24" s="4">
        <v>10.4</v>
      </c>
      <c r="E24" s="4">
        <v>10.4</v>
      </c>
      <c r="F24" s="3"/>
      <c r="G24" s="3"/>
      <c r="H24" s="3"/>
      <c r="I24" s="3"/>
      <c r="J24" s="3"/>
    </row>
    <row r="25">
      <c r="A25" s="1" t="s">
        <v>32</v>
      </c>
    </row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sheetData>
    <row r="1">
      <c r="A1" s="1" t="s">
        <v>33</v>
      </c>
      <c r="B1" s="1" t="s">
        <v>34</v>
      </c>
      <c r="C1" s="1" t="s">
        <v>35</v>
      </c>
      <c r="D1" s="1" t="s">
        <v>36</v>
      </c>
    </row>
    <row r="2">
      <c r="A2" s="6" t="s">
        <v>10</v>
      </c>
      <c r="B2" s="6">
        <v>2013.0</v>
      </c>
    </row>
    <row r="3">
      <c r="A3" s="6" t="s">
        <v>10</v>
      </c>
      <c r="B3" s="6">
        <v>2014.0</v>
      </c>
      <c r="C3" s="6">
        <v>6.1</v>
      </c>
      <c r="D3" s="1" t="str">
        <f>IFERROR(__xludf.DUMMYFUNCTION("TO_TEXT(ROUND(C3,1))"),"6,1")</f>
        <v>6,1</v>
      </c>
    </row>
    <row r="4">
      <c r="A4" s="6" t="s">
        <v>10</v>
      </c>
      <c r="B4" s="6">
        <v>2015.0</v>
      </c>
      <c r="C4" s="6">
        <v>6.2</v>
      </c>
      <c r="D4" s="1" t="str">
        <f>IFERROR(__xludf.DUMMYFUNCTION("TO_TEXT(ROUND(C4,1))"),"6,2")</f>
        <v>6,2</v>
      </c>
    </row>
    <row r="5">
      <c r="A5" s="6" t="s">
        <v>10</v>
      </c>
      <c r="B5" s="6">
        <v>2016.0</v>
      </c>
    </row>
    <row r="6">
      <c r="A6" s="6" t="s">
        <v>10</v>
      </c>
      <c r="B6" s="6">
        <v>2017.0</v>
      </c>
      <c r="C6" s="6">
        <v>1.1</v>
      </c>
      <c r="D6" s="1" t="str">
        <f>IFERROR(__xludf.DUMMYFUNCTION("TO_TEXT(ROUND(C6,1))"),"1,1")</f>
        <v>1,1</v>
      </c>
    </row>
    <row r="7">
      <c r="A7" s="6" t="s">
        <v>10</v>
      </c>
      <c r="B7" s="6">
        <v>2018.0</v>
      </c>
      <c r="C7" s="6">
        <v>1.3</v>
      </c>
      <c r="D7" s="1" t="str">
        <f>IFERROR(__xludf.DUMMYFUNCTION("TO_TEXT(ROUND(C7,1))"),"1,3")</f>
        <v>1,3</v>
      </c>
    </row>
    <row r="8">
      <c r="A8" s="6" t="s">
        <v>10</v>
      </c>
      <c r="B8" s="6">
        <v>2019.0</v>
      </c>
      <c r="C8" s="6">
        <v>1.0</v>
      </c>
      <c r="D8" s="1" t="str">
        <f>IFERROR(__xludf.DUMMYFUNCTION("TO_TEXT(ROUND(C8,1))"),"1")</f>
        <v>1</v>
      </c>
    </row>
    <row r="9">
      <c r="A9" s="6" t="s">
        <v>10</v>
      </c>
      <c r="B9" s="6">
        <v>2020.0</v>
      </c>
      <c r="C9" s="6">
        <v>1.2</v>
      </c>
      <c r="D9" s="1" t="str">
        <f>IFERROR(__xludf.DUMMYFUNCTION("TO_TEXT(ROUND(C9,1))"),"1,2")</f>
        <v>1,2</v>
      </c>
    </row>
    <row r="10">
      <c r="A10" s="6" t="s">
        <v>10</v>
      </c>
      <c r="B10" s="6">
        <v>2021.0</v>
      </c>
    </row>
    <row r="11">
      <c r="A11" s="6" t="s">
        <v>11</v>
      </c>
      <c r="B11" s="6">
        <v>2013.0</v>
      </c>
      <c r="C11" s="6">
        <v>14.6</v>
      </c>
      <c r="D11" s="1" t="str">
        <f>IFERROR(__xludf.DUMMYFUNCTION("TO_TEXT(ROUND(C11,1))"),"14,6")</f>
        <v>14,6</v>
      </c>
    </row>
    <row r="12">
      <c r="A12" s="6" t="s">
        <v>11</v>
      </c>
      <c r="B12" s="6">
        <v>2014.0</v>
      </c>
      <c r="C12" s="6">
        <v>14.1</v>
      </c>
      <c r="D12" s="1" t="str">
        <f>IFERROR(__xludf.DUMMYFUNCTION("TO_TEXT(ROUND(C12,1))"),"14,1")</f>
        <v>14,1</v>
      </c>
    </row>
    <row r="13">
      <c r="A13" s="6" t="s">
        <v>11</v>
      </c>
      <c r="B13" s="6">
        <v>2015.0</v>
      </c>
      <c r="C13" s="6">
        <v>14.1</v>
      </c>
      <c r="D13" s="1" t="str">
        <f>IFERROR(__xludf.DUMMYFUNCTION("TO_TEXT(ROUND(C13,1))"),"14,1")</f>
        <v>14,1</v>
      </c>
    </row>
    <row r="14">
      <c r="A14" s="6" t="s">
        <v>11</v>
      </c>
      <c r="B14" s="6">
        <v>2016.0</v>
      </c>
      <c r="C14" s="6">
        <v>13.6</v>
      </c>
      <c r="D14" s="1" t="str">
        <f>IFERROR(__xludf.DUMMYFUNCTION("TO_TEXT(ROUND(C14,1))"),"13,6")</f>
        <v>13,6</v>
      </c>
    </row>
    <row r="15">
      <c r="A15" s="6" t="s">
        <v>11</v>
      </c>
      <c r="B15" s="6">
        <v>2017.0</v>
      </c>
      <c r="C15" s="6">
        <v>12.7</v>
      </c>
      <c r="D15" s="1" t="str">
        <f>IFERROR(__xludf.DUMMYFUNCTION("TO_TEXT(ROUND(C15,1))"),"12,7")</f>
        <v>12,7</v>
      </c>
    </row>
    <row r="16">
      <c r="A16" s="6" t="s">
        <v>11</v>
      </c>
      <c r="B16" s="6">
        <v>2018.0</v>
      </c>
      <c r="C16" s="6">
        <v>12.4</v>
      </c>
      <c r="D16" s="1" t="str">
        <f>IFERROR(__xludf.DUMMYFUNCTION("TO_TEXT(ROUND(C16,1))"),"12,4")</f>
        <v>12,4</v>
      </c>
    </row>
    <row r="17">
      <c r="A17" s="6" t="s">
        <v>11</v>
      </c>
      <c r="B17" s="6">
        <v>2019.0</v>
      </c>
      <c r="C17" s="6">
        <v>11.6</v>
      </c>
      <c r="D17" s="1" t="str">
        <f>IFERROR(__xludf.DUMMYFUNCTION("TO_TEXT(ROUND(C17,1))"),"11,6")</f>
        <v>11,6</v>
      </c>
    </row>
    <row r="18">
      <c r="A18" s="6" t="s">
        <v>11</v>
      </c>
      <c r="B18" s="6">
        <v>2020.0</v>
      </c>
      <c r="C18" s="6">
        <v>11.9</v>
      </c>
      <c r="D18" s="1" t="str">
        <f>IFERROR(__xludf.DUMMYFUNCTION("TO_TEXT(ROUND(C18,1))"),"11,9")</f>
        <v>11,9</v>
      </c>
    </row>
    <row r="19">
      <c r="A19" s="6" t="s">
        <v>11</v>
      </c>
      <c r="B19" s="6">
        <v>2021.0</v>
      </c>
    </row>
    <row r="20">
      <c r="A20" s="6" t="s">
        <v>12</v>
      </c>
      <c r="B20" s="6">
        <v>2013.0</v>
      </c>
      <c r="C20" s="6">
        <v>2.6</v>
      </c>
      <c r="D20" s="1" t="str">
        <f>IFERROR(__xludf.DUMMYFUNCTION("TO_TEXT(ROUND(C20,1))"),"2,6")</f>
        <v>2,6</v>
      </c>
    </row>
    <row r="21">
      <c r="A21" s="6" t="s">
        <v>12</v>
      </c>
      <c r="B21" s="6">
        <v>2014.0</v>
      </c>
      <c r="C21" s="6">
        <v>2.5</v>
      </c>
      <c r="D21" s="1" t="str">
        <f>IFERROR(__xludf.DUMMYFUNCTION("TO_TEXT(ROUND(C21,1))"),"2,5")</f>
        <v>2,5</v>
      </c>
    </row>
    <row r="22">
      <c r="A22" s="6" t="s">
        <v>12</v>
      </c>
      <c r="B22" s="6">
        <v>2015.0</v>
      </c>
      <c r="C22" s="6">
        <v>2.5</v>
      </c>
      <c r="D22" s="1" t="str">
        <f>IFERROR(__xludf.DUMMYFUNCTION("TO_TEXT(ROUND(C22,1))"),"2,5")</f>
        <v>2,5</v>
      </c>
    </row>
    <row r="23">
      <c r="A23" s="6" t="s">
        <v>12</v>
      </c>
      <c r="B23" s="6">
        <v>2016.0</v>
      </c>
      <c r="C23" s="6">
        <v>2.2</v>
      </c>
      <c r="D23" s="1" t="str">
        <f>IFERROR(__xludf.DUMMYFUNCTION("TO_TEXT(ROUND(C23,1))"),"2,2")</f>
        <v>2,2</v>
      </c>
    </row>
    <row r="24">
      <c r="A24" s="6" t="s">
        <v>12</v>
      </c>
      <c r="B24" s="6">
        <v>2017.0</v>
      </c>
      <c r="C24" s="6">
        <v>2.1</v>
      </c>
      <c r="D24" s="1" t="str">
        <f>IFERROR(__xludf.DUMMYFUNCTION("TO_TEXT(ROUND(C24,1))"),"2,1")</f>
        <v>2,1</v>
      </c>
    </row>
    <row r="25">
      <c r="A25" s="6" t="s">
        <v>12</v>
      </c>
      <c r="B25" s="6">
        <v>2018.0</v>
      </c>
      <c r="C25" s="6">
        <v>2.3</v>
      </c>
      <c r="D25" s="1" t="str">
        <f>IFERROR(__xludf.DUMMYFUNCTION("TO_TEXT(ROUND(C25,1))"),"2,3")</f>
        <v>2,3</v>
      </c>
    </row>
    <row r="26">
      <c r="A26" s="6" t="s">
        <v>12</v>
      </c>
      <c r="B26" s="6">
        <v>2019.0</v>
      </c>
      <c r="C26" s="6">
        <v>2.5</v>
      </c>
      <c r="D26" s="1" t="str">
        <f>IFERROR(__xludf.DUMMYFUNCTION("TO_TEXT(ROUND(C26,1))"),"2,5")</f>
        <v>2,5</v>
      </c>
    </row>
    <row r="27">
      <c r="A27" s="6" t="s">
        <v>12</v>
      </c>
      <c r="B27" s="6">
        <v>2020.0</v>
      </c>
      <c r="C27" s="6">
        <v>2.7</v>
      </c>
      <c r="D27" s="1" t="str">
        <f>IFERROR(__xludf.DUMMYFUNCTION("TO_TEXT(ROUND(C27,1))"),"2,7")</f>
        <v>2,7</v>
      </c>
    </row>
    <row r="28">
      <c r="A28" s="6" t="s">
        <v>12</v>
      </c>
      <c r="B28" s="6">
        <v>2021.0</v>
      </c>
    </row>
    <row r="29">
      <c r="A29" s="6" t="s">
        <v>13</v>
      </c>
      <c r="B29" s="6">
        <v>2013.0</v>
      </c>
      <c r="C29" s="6">
        <v>7.6</v>
      </c>
      <c r="D29" s="1" t="str">
        <f>IFERROR(__xludf.DUMMYFUNCTION("TO_TEXT(ROUND(C29,1))"),"7,6")</f>
        <v>7,6</v>
      </c>
    </row>
    <row r="30">
      <c r="A30" s="6" t="s">
        <v>13</v>
      </c>
      <c r="B30" s="6">
        <v>2014.0</v>
      </c>
      <c r="C30" s="6">
        <v>7.3</v>
      </c>
      <c r="D30" s="1" t="str">
        <f>IFERROR(__xludf.DUMMYFUNCTION("TO_TEXT(ROUND(C30,1))"),"7,3")</f>
        <v>7,3</v>
      </c>
    </row>
    <row r="31">
      <c r="A31" s="6" t="s">
        <v>13</v>
      </c>
      <c r="B31" s="6">
        <v>2015.0</v>
      </c>
      <c r="C31" s="6">
        <v>6.8</v>
      </c>
      <c r="D31" s="1" t="str">
        <f>IFERROR(__xludf.DUMMYFUNCTION("TO_TEXT(ROUND(C31,1))"),"6,8")</f>
        <v>6,8</v>
      </c>
    </row>
    <row r="32">
      <c r="A32" s="6" t="s">
        <v>13</v>
      </c>
      <c r="B32" s="6">
        <v>2016.0</v>
      </c>
      <c r="C32" s="6">
        <v>6.9</v>
      </c>
      <c r="D32" s="1" t="str">
        <f>IFERROR(__xludf.DUMMYFUNCTION("TO_TEXT(ROUND(C32,1))"),"6,9")</f>
        <v>6,9</v>
      </c>
    </row>
    <row r="33">
      <c r="A33" s="6" t="s">
        <v>13</v>
      </c>
      <c r="B33" s="6">
        <v>2017.0</v>
      </c>
      <c r="C33" s="6">
        <v>6.5</v>
      </c>
      <c r="D33" s="1" t="str">
        <f>IFERROR(__xludf.DUMMYFUNCTION("TO_TEXT(ROUND(C33,1))"),"6,5")</f>
        <v>6,5</v>
      </c>
    </row>
    <row r="34">
      <c r="A34" s="6" t="s">
        <v>13</v>
      </c>
      <c r="B34" s="6">
        <v>2018.0</v>
      </c>
      <c r="C34" s="6">
        <v>6.2</v>
      </c>
      <c r="D34" s="1" t="str">
        <f>IFERROR(__xludf.DUMMYFUNCTION("TO_TEXT(ROUND(C34,1))"),"6,2")</f>
        <v>6,2</v>
      </c>
    </row>
    <row r="35">
      <c r="A35" s="6" t="s">
        <v>13</v>
      </c>
      <c r="B35" s="6">
        <v>2019.0</v>
      </c>
      <c r="C35" s="6">
        <v>6.0</v>
      </c>
      <c r="D35" s="1" t="str">
        <f>IFERROR(__xludf.DUMMYFUNCTION("TO_TEXT(ROUND(C35,1))"),"6")</f>
        <v>6</v>
      </c>
    </row>
    <row r="36">
      <c r="A36" s="6" t="s">
        <v>13</v>
      </c>
      <c r="B36" s="6">
        <v>2020.0</v>
      </c>
      <c r="C36" s="6">
        <v>6.4</v>
      </c>
      <c r="D36" s="1" t="str">
        <f>IFERROR(__xludf.DUMMYFUNCTION("TO_TEXT(ROUND(C36,1))"),"6,4")</f>
        <v>6,4</v>
      </c>
    </row>
    <row r="37">
      <c r="A37" s="6" t="s">
        <v>13</v>
      </c>
      <c r="B37" s="6">
        <v>2021.0</v>
      </c>
      <c r="C37" s="6">
        <v>6.1</v>
      </c>
      <c r="D37" s="1" t="str">
        <f>IFERROR(__xludf.DUMMYFUNCTION("TO_TEXT(ROUND(C37,1))"),"6,1")</f>
        <v>6,1</v>
      </c>
    </row>
    <row r="38">
      <c r="A38" s="6" t="s">
        <v>14</v>
      </c>
      <c r="B38" s="6">
        <v>2013.0</v>
      </c>
      <c r="C38" s="6">
        <v>9.3</v>
      </c>
      <c r="D38" s="1" t="str">
        <f>IFERROR(__xludf.DUMMYFUNCTION("TO_TEXT(ROUND(C38,1))"),"9,3")</f>
        <v>9,3</v>
      </c>
    </row>
    <row r="39">
      <c r="A39" s="6" t="s">
        <v>14</v>
      </c>
      <c r="B39" s="6">
        <v>2014.0</v>
      </c>
      <c r="C39" s="6">
        <v>9.3</v>
      </c>
      <c r="D39" s="1" t="str">
        <f>IFERROR(__xludf.DUMMYFUNCTION("TO_TEXT(ROUND(C39,1))"),"9,3")</f>
        <v>9,3</v>
      </c>
    </row>
    <row r="40">
      <c r="A40" s="6" t="s">
        <v>14</v>
      </c>
      <c r="B40" s="6">
        <v>2015.0</v>
      </c>
    </row>
    <row r="41">
      <c r="A41" s="6" t="s">
        <v>14</v>
      </c>
      <c r="B41" s="6">
        <v>2016.0</v>
      </c>
    </row>
    <row r="42">
      <c r="A42" s="6" t="s">
        <v>14</v>
      </c>
      <c r="B42" s="6">
        <v>2017.0</v>
      </c>
    </row>
    <row r="43">
      <c r="A43" s="6" t="s">
        <v>14</v>
      </c>
      <c r="B43" s="6">
        <v>2018.0</v>
      </c>
    </row>
    <row r="44">
      <c r="A44" s="6" t="s">
        <v>14</v>
      </c>
      <c r="B44" s="6">
        <v>2019.0</v>
      </c>
    </row>
    <row r="45">
      <c r="A45" s="6" t="s">
        <v>14</v>
      </c>
      <c r="B45" s="6">
        <v>2020.0</v>
      </c>
    </row>
    <row r="46">
      <c r="A46" s="6" t="s">
        <v>14</v>
      </c>
      <c r="B46" s="6">
        <v>2021.0</v>
      </c>
    </row>
    <row r="47">
      <c r="A47" s="6" t="s">
        <v>15</v>
      </c>
      <c r="B47" s="6">
        <v>2013.0</v>
      </c>
      <c r="C47" s="6">
        <v>15.4</v>
      </c>
      <c r="D47" s="1" t="str">
        <f>IFERROR(__xludf.DUMMYFUNCTION("TO_TEXT(ROUND(C47,1))"),"15,4")</f>
        <v>15,4</v>
      </c>
    </row>
    <row r="48">
      <c r="A48" s="6" t="s">
        <v>15</v>
      </c>
      <c r="B48" s="6">
        <v>2014.0</v>
      </c>
      <c r="C48" s="6">
        <v>13.9</v>
      </c>
      <c r="D48" s="1" t="str">
        <f>IFERROR(__xludf.DUMMYFUNCTION("TO_TEXT(ROUND(C48,1))"),"13,9")</f>
        <v>13,9</v>
      </c>
    </row>
    <row r="49">
      <c r="A49" s="6" t="s">
        <v>15</v>
      </c>
      <c r="B49" s="6">
        <v>2015.0</v>
      </c>
      <c r="C49" s="6">
        <v>13.3</v>
      </c>
      <c r="D49" s="1" t="str">
        <f>IFERROR(__xludf.DUMMYFUNCTION("TO_TEXT(ROUND(C49,1))"),"13,3")</f>
        <v>13,3</v>
      </c>
    </row>
    <row r="50">
      <c r="A50" s="6" t="s">
        <v>15</v>
      </c>
      <c r="B50" s="6">
        <v>2016.0</v>
      </c>
      <c r="C50" s="6">
        <v>12.2</v>
      </c>
      <c r="D50" s="1" t="str">
        <f>IFERROR(__xludf.DUMMYFUNCTION("TO_TEXT(ROUND(C50,1))"),"12,2")</f>
        <v>12,2</v>
      </c>
    </row>
    <row r="51">
      <c r="A51" s="6" t="s">
        <v>15</v>
      </c>
      <c r="B51" s="6">
        <v>2017.0</v>
      </c>
      <c r="C51" s="6">
        <v>11.0</v>
      </c>
      <c r="D51" s="1" t="str">
        <f>IFERROR(__xludf.DUMMYFUNCTION("TO_TEXT(ROUND(C51,1))"),"11")</f>
        <v>11</v>
      </c>
    </row>
    <row r="52">
      <c r="A52" s="6" t="s">
        <v>15</v>
      </c>
      <c r="B52" s="6">
        <v>2018.0</v>
      </c>
      <c r="C52" s="6">
        <v>10.5</v>
      </c>
      <c r="D52" s="1" t="str">
        <f>IFERROR(__xludf.DUMMYFUNCTION("TO_TEXT(ROUND(C52,1))"),"10,5")</f>
        <v>10,5</v>
      </c>
    </row>
    <row r="53">
      <c r="A53" s="6" t="s">
        <v>15</v>
      </c>
      <c r="B53" s="6">
        <v>2019.0</v>
      </c>
      <c r="C53" s="6">
        <v>10.3</v>
      </c>
      <c r="D53" s="1" t="str">
        <f>IFERROR(__xludf.DUMMYFUNCTION("TO_TEXT(ROUND(C53,1))"),"10,3")</f>
        <v>10,3</v>
      </c>
    </row>
    <row r="54">
      <c r="A54" s="6" t="s">
        <v>15</v>
      </c>
      <c r="B54" s="6">
        <v>2020.0</v>
      </c>
    </row>
    <row r="55">
      <c r="A55" s="6" t="s">
        <v>15</v>
      </c>
      <c r="B55" s="6">
        <v>2021.0</v>
      </c>
    </row>
    <row r="56">
      <c r="A56" s="6" t="s">
        <v>16</v>
      </c>
      <c r="B56" s="6">
        <v>2013.0</v>
      </c>
      <c r="C56" s="6">
        <v>6.8</v>
      </c>
      <c r="D56" s="1" t="str">
        <f>IFERROR(__xludf.DUMMYFUNCTION("TO_TEXT(ROUND(C56,1))"),"6,8")</f>
        <v>6,8</v>
      </c>
    </row>
    <row r="57">
      <c r="A57" s="6" t="s">
        <v>16</v>
      </c>
      <c r="B57" s="6">
        <v>2014.0</v>
      </c>
      <c r="C57" s="6">
        <v>6.6</v>
      </c>
      <c r="D57" s="1" t="str">
        <f>IFERROR(__xludf.DUMMYFUNCTION("TO_TEXT(ROUND(C57,1))"),"6,6")</f>
        <v>6,6</v>
      </c>
    </row>
    <row r="58">
      <c r="A58" s="6" t="s">
        <v>16</v>
      </c>
      <c r="B58" s="6">
        <v>2015.0</v>
      </c>
      <c r="C58" s="6">
        <v>6.4</v>
      </c>
      <c r="D58" s="1" t="str">
        <f>IFERROR(__xludf.DUMMYFUNCTION("TO_TEXT(ROUND(C58,1))"),"6,4")</f>
        <v>6,4</v>
      </c>
    </row>
    <row r="59">
      <c r="A59" s="6" t="s">
        <v>16</v>
      </c>
      <c r="B59" s="6">
        <v>2016.0</v>
      </c>
      <c r="C59" s="6">
        <v>6.4</v>
      </c>
      <c r="D59" s="1" t="str">
        <f>IFERROR(__xludf.DUMMYFUNCTION("TO_TEXT(ROUND(C59,1))"),"6,4")</f>
        <v>6,4</v>
      </c>
    </row>
    <row r="60">
      <c r="A60" s="6" t="s">
        <v>16</v>
      </c>
      <c r="B60" s="6">
        <v>2017.0</v>
      </c>
      <c r="C60" s="6">
        <v>6.3</v>
      </c>
      <c r="D60" s="1" t="str">
        <f>IFERROR(__xludf.DUMMYFUNCTION("TO_TEXT(ROUND(C60,1))"),"6,3")</f>
        <v>6,3</v>
      </c>
    </row>
    <row r="61">
      <c r="A61" s="6" t="s">
        <v>16</v>
      </c>
      <c r="B61" s="6">
        <v>2018.0</v>
      </c>
      <c r="C61" s="6">
        <v>5.9</v>
      </c>
      <c r="D61" s="1" t="str">
        <f>IFERROR(__xludf.DUMMYFUNCTION("TO_TEXT(ROUND(C61,1))"),"5,9")</f>
        <v>5,9</v>
      </c>
    </row>
    <row r="62">
      <c r="A62" s="6" t="s">
        <v>16</v>
      </c>
      <c r="B62" s="6">
        <v>2019.0</v>
      </c>
      <c r="C62" s="6">
        <v>5.9</v>
      </c>
      <c r="D62" s="1" t="str">
        <f>IFERROR(__xludf.DUMMYFUNCTION("TO_TEXT(ROUND(C62,1))"),"5,9")</f>
        <v>5,9</v>
      </c>
    </row>
    <row r="63">
      <c r="A63" s="6" t="s">
        <v>16</v>
      </c>
      <c r="B63" s="6">
        <v>2020.0</v>
      </c>
      <c r="C63" s="6">
        <v>6.5</v>
      </c>
      <c r="D63" s="1" t="str">
        <f>IFERROR(__xludf.DUMMYFUNCTION("TO_TEXT(ROUND(C63,1))"),"6,5")</f>
        <v>6,5</v>
      </c>
    </row>
    <row r="64">
      <c r="A64" s="6" t="s">
        <v>16</v>
      </c>
      <c r="B64" s="6">
        <v>2021.0</v>
      </c>
    </row>
    <row r="65">
      <c r="A65" s="6" t="s">
        <v>17</v>
      </c>
      <c r="B65" s="6">
        <v>2013.0</v>
      </c>
      <c r="C65" s="6">
        <v>4.5</v>
      </c>
      <c r="D65" s="1" t="str">
        <f>IFERROR(__xludf.DUMMYFUNCTION("TO_TEXT(ROUND(C65,1))"),"4,5")</f>
        <v>4,5</v>
      </c>
    </row>
    <row r="66">
      <c r="A66" s="6" t="s">
        <v>17</v>
      </c>
      <c r="B66" s="6">
        <v>2014.0</v>
      </c>
      <c r="C66" s="6">
        <v>4.4</v>
      </c>
      <c r="D66" s="1" t="str">
        <f>IFERROR(__xludf.DUMMYFUNCTION("TO_TEXT(ROUND(C66,1))"),"4,4")</f>
        <v>4,4</v>
      </c>
    </row>
    <row r="67">
      <c r="A67" s="6" t="s">
        <v>17</v>
      </c>
      <c r="B67" s="6">
        <v>2015.0</v>
      </c>
      <c r="C67" s="6">
        <v>4.4</v>
      </c>
      <c r="D67" s="1" t="str">
        <f>IFERROR(__xludf.DUMMYFUNCTION("TO_TEXT(ROUND(C67,1))"),"4,4")</f>
        <v>4,4</v>
      </c>
    </row>
    <row r="68">
      <c r="A68" s="6" t="s">
        <v>17</v>
      </c>
      <c r="B68" s="6">
        <v>2016.0</v>
      </c>
      <c r="C68" s="6">
        <v>4.4</v>
      </c>
      <c r="D68" s="1" t="str">
        <f>IFERROR(__xludf.DUMMYFUNCTION("TO_TEXT(ROUND(C68,1))"),"4,4")</f>
        <v>4,4</v>
      </c>
    </row>
    <row r="69">
      <c r="A69" s="6" t="s">
        <v>17</v>
      </c>
      <c r="B69" s="6">
        <v>2017.0</v>
      </c>
      <c r="C69" s="6">
        <v>4.5</v>
      </c>
      <c r="D69" s="1" t="str">
        <f>IFERROR(__xludf.DUMMYFUNCTION("TO_TEXT(ROUND(C69,1))"),"4,5")</f>
        <v>4,5</v>
      </c>
    </row>
    <row r="70">
      <c r="A70" s="6" t="s">
        <v>17</v>
      </c>
      <c r="B70" s="6">
        <v>2018.0</v>
      </c>
      <c r="C70" s="6">
        <v>4.5</v>
      </c>
      <c r="D70" s="1" t="str">
        <f>IFERROR(__xludf.DUMMYFUNCTION("TO_TEXT(ROUND(C70,1))"),"4,5")</f>
        <v>4,5</v>
      </c>
    </row>
    <row r="71">
      <c r="A71" s="6" t="s">
        <v>17</v>
      </c>
      <c r="B71" s="6">
        <v>2019.0</v>
      </c>
      <c r="C71" s="6">
        <v>4.6</v>
      </c>
      <c r="D71" s="1" t="str">
        <f>IFERROR(__xludf.DUMMYFUNCTION("TO_TEXT(ROUND(C71,1))"),"4,6")</f>
        <v>4,6</v>
      </c>
    </row>
    <row r="72">
      <c r="A72" s="6" t="s">
        <v>17</v>
      </c>
      <c r="B72" s="6">
        <v>2020.0</v>
      </c>
      <c r="C72" s="6">
        <v>5.4</v>
      </c>
      <c r="D72" s="1" t="str">
        <f>IFERROR(__xludf.DUMMYFUNCTION("TO_TEXT(ROUND(C72,1))"),"5,4")</f>
        <v>5,4</v>
      </c>
    </row>
    <row r="73">
      <c r="A73" s="6" t="s">
        <v>17</v>
      </c>
      <c r="B73" s="6">
        <v>2021.0</v>
      </c>
    </row>
    <row r="74">
      <c r="A74" s="6" t="s">
        <v>18</v>
      </c>
      <c r="B74" s="6">
        <v>2013.0</v>
      </c>
      <c r="C74" s="6">
        <v>12.2</v>
      </c>
      <c r="D74" s="1" t="str">
        <f>IFERROR(__xludf.DUMMYFUNCTION("TO_TEXT(ROUND(C74,1))"),"12,2")</f>
        <v>12,2</v>
      </c>
    </row>
    <row r="75">
      <c r="A75" s="6" t="s">
        <v>18</v>
      </c>
      <c r="B75" s="6">
        <v>2014.0</v>
      </c>
      <c r="C75" s="6">
        <v>11.5</v>
      </c>
      <c r="D75" s="1" t="str">
        <f>IFERROR(__xludf.DUMMYFUNCTION("TO_TEXT(ROUND(C75,1))"),"11,5")</f>
        <v>11,5</v>
      </c>
    </row>
    <row r="76">
      <c r="A76" s="6" t="s">
        <v>18</v>
      </c>
      <c r="B76" s="6">
        <v>2015.0</v>
      </c>
      <c r="C76" s="6">
        <v>11.0</v>
      </c>
      <c r="D76" s="1" t="str">
        <f>IFERROR(__xludf.DUMMYFUNCTION("TO_TEXT(ROUND(C76,1))"),"11")</f>
        <v>11</v>
      </c>
    </row>
    <row r="77">
      <c r="A77" s="6" t="s">
        <v>18</v>
      </c>
      <c r="B77" s="6">
        <v>2016.0</v>
      </c>
      <c r="C77" s="6">
        <v>10.8</v>
      </c>
      <c r="D77" s="1" t="str">
        <f>IFERROR(__xludf.DUMMYFUNCTION("TO_TEXT(ROUND(C77,1))"),"10,8")</f>
        <v>10,8</v>
      </c>
    </row>
    <row r="78">
      <c r="A78" s="6" t="s">
        <v>18</v>
      </c>
      <c r="B78" s="6">
        <v>2017.0</v>
      </c>
      <c r="C78" s="6">
        <v>10.2</v>
      </c>
      <c r="D78" s="1" t="str">
        <f>IFERROR(__xludf.DUMMYFUNCTION("TO_TEXT(ROUND(C78,1))"),"10,2")</f>
        <v>10,2</v>
      </c>
    </row>
    <row r="79">
      <c r="A79" s="6" t="s">
        <v>18</v>
      </c>
      <c r="B79" s="6">
        <v>2018.0</v>
      </c>
      <c r="C79" s="6">
        <v>9.7</v>
      </c>
      <c r="D79" s="1" t="str">
        <f>IFERROR(__xludf.DUMMYFUNCTION("TO_TEXT(ROUND(C79,1))"),"9,7")</f>
        <v>9,7</v>
      </c>
    </row>
    <row r="80">
      <c r="A80" s="6" t="s">
        <v>18</v>
      </c>
      <c r="B80" s="6">
        <v>2019.0</v>
      </c>
      <c r="C80" s="6">
        <v>9.3</v>
      </c>
      <c r="D80" s="1" t="str">
        <f>IFERROR(__xludf.DUMMYFUNCTION("TO_TEXT(ROUND(C80,1))"),"9,3")</f>
        <v>9,3</v>
      </c>
    </row>
    <row r="81">
      <c r="A81" s="6" t="s">
        <v>18</v>
      </c>
      <c r="B81" s="6">
        <v>2020.0</v>
      </c>
      <c r="C81" s="6">
        <v>9.8</v>
      </c>
      <c r="D81" s="1" t="str">
        <f>IFERROR(__xludf.DUMMYFUNCTION("TO_TEXT(ROUND(C81,1))"),"9,8")</f>
        <v>9,8</v>
      </c>
    </row>
    <row r="82">
      <c r="A82" s="6" t="s">
        <v>18</v>
      </c>
      <c r="B82" s="6">
        <v>2021.0</v>
      </c>
    </row>
    <row r="83">
      <c r="A83" s="6" t="s">
        <v>19</v>
      </c>
      <c r="B83" s="6">
        <v>2013.0</v>
      </c>
    </row>
    <row r="84">
      <c r="A84" s="6" t="s">
        <v>19</v>
      </c>
      <c r="B84" s="6">
        <v>2014.0</v>
      </c>
    </row>
    <row r="85">
      <c r="A85" s="6" t="s">
        <v>19</v>
      </c>
      <c r="B85" s="6">
        <v>2015.0</v>
      </c>
    </row>
    <row r="86">
      <c r="A86" s="6" t="s">
        <v>19</v>
      </c>
      <c r="B86" s="6">
        <v>2016.0</v>
      </c>
    </row>
    <row r="87">
      <c r="A87" s="6" t="s">
        <v>19</v>
      </c>
      <c r="B87" s="6">
        <v>2017.0</v>
      </c>
      <c r="C87" s="6">
        <v>10.3</v>
      </c>
      <c r="D87" s="1" t="str">
        <f>IFERROR(__xludf.DUMMYFUNCTION("TO_TEXT(ROUND(C87,1))"),"10,3")</f>
        <v>10,3</v>
      </c>
    </row>
    <row r="88">
      <c r="A88" s="6" t="s">
        <v>19</v>
      </c>
      <c r="B88" s="6">
        <v>2018.0</v>
      </c>
      <c r="C88" s="6">
        <v>10.1</v>
      </c>
      <c r="D88" s="1" t="str">
        <f>IFERROR(__xludf.DUMMYFUNCTION("TO_TEXT(ROUND(C88,1))"),"10,1")</f>
        <v>10,1</v>
      </c>
    </row>
    <row r="89">
      <c r="A89" s="6" t="s">
        <v>19</v>
      </c>
      <c r="B89" s="6">
        <v>2019.0</v>
      </c>
    </row>
    <row r="90">
      <c r="A90" s="6" t="s">
        <v>19</v>
      </c>
      <c r="B90" s="6">
        <v>2020.0</v>
      </c>
    </row>
    <row r="91">
      <c r="A91" s="6" t="s">
        <v>19</v>
      </c>
      <c r="B91" s="6">
        <v>2021.0</v>
      </c>
      <c r="C91" s="6">
        <v>0.0</v>
      </c>
      <c r="D91" s="1" t="str">
        <f>IFERROR(__xludf.DUMMYFUNCTION("TO_TEXT(ROUND(C91,1))"),"0")</f>
        <v>0</v>
      </c>
    </row>
    <row r="92">
      <c r="A92" s="6" t="s">
        <v>20</v>
      </c>
      <c r="B92" s="6">
        <v>2013.0</v>
      </c>
      <c r="C92" s="6">
        <v>5.9</v>
      </c>
      <c r="D92" s="1" t="str">
        <f>IFERROR(__xludf.DUMMYFUNCTION("TO_TEXT(ROUND(C92,1))"),"5,9")</f>
        <v>5,9</v>
      </c>
    </row>
    <row r="93">
      <c r="A93" s="6" t="s">
        <v>20</v>
      </c>
      <c r="B93" s="6">
        <v>2014.0</v>
      </c>
      <c r="C93" s="6">
        <v>5.6</v>
      </c>
      <c r="D93" s="1" t="str">
        <f>IFERROR(__xludf.DUMMYFUNCTION("TO_TEXT(ROUND(C93,1))"),"5,6")</f>
        <v>5,6</v>
      </c>
    </row>
    <row r="94">
      <c r="A94" s="6" t="s">
        <v>20</v>
      </c>
      <c r="B94" s="6">
        <v>2015.0</v>
      </c>
    </row>
    <row r="95">
      <c r="A95" s="6" t="s">
        <v>20</v>
      </c>
      <c r="B95" s="6">
        <v>2016.0</v>
      </c>
      <c r="C95" s="6">
        <v>5.0</v>
      </c>
      <c r="D95" s="1" t="str">
        <f>IFERROR(__xludf.DUMMYFUNCTION("TO_TEXT(ROUND(C95,1))"),"5")</f>
        <v>5</v>
      </c>
    </row>
    <row r="96">
      <c r="A96" s="6" t="s">
        <v>20</v>
      </c>
      <c r="B96" s="6">
        <v>2017.0</v>
      </c>
      <c r="C96" s="6">
        <v>4.8</v>
      </c>
      <c r="D96" s="1" t="str">
        <f>IFERROR(__xludf.DUMMYFUNCTION("TO_TEXT(ROUND(C96,1))"),"4,8")</f>
        <v>4,8</v>
      </c>
    </row>
    <row r="97">
      <c r="A97" s="6" t="s">
        <v>20</v>
      </c>
      <c r="B97" s="6">
        <v>2018.0</v>
      </c>
      <c r="C97" s="6">
        <v>4.6</v>
      </c>
      <c r="D97" s="1" t="str">
        <f>IFERROR(__xludf.DUMMYFUNCTION("TO_TEXT(ROUND(C97,1))"),"4,6")</f>
        <v>4,6</v>
      </c>
    </row>
    <row r="98">
      <c r="A98" s="6" t="s">
        <v>20</v>
      </c>
      <c r="B98" s="6">
        <v>2019.0</v>
      </c>
    </row>
    <row r="99">
      <c r="A99" s="6" t="s">
        <v>20</v>
      </c>
      <c r="B99" s="6">
        <v>2020.0</v>
      </c>
      <c r="C99" s="6">
        <v>4.9</v>
      </c>
      <c r="D99" s="1" t="str">
        <f>IFERROR(__xludf.DUMMYFUNCTION("TO_TEXT(ROUND(C99,1))"),"4,9")</f>
        <v>4,9</v>
      </c>
    </row>
    <row r="100">
      <c r="A100" s="6" t="s">
        <v>20</v>
      </c>
      <c r="B100" s="6">
        <v>2021.0</v>
      </c>
      <c r="C100" s="6">
        <v>4.8</v>
      </c>
      <c r="D100" s="1" t="str">
        <f>IFERROR(__xludf.DUMMYFUNCTION("TO_TEXT(ROUND(C100,1))"),"4,8")</f>
        <v>4,8</v>
      </c>
    </row>
    <row r="101">
      <c r="A101" s="6" t="s">
        <v>21</v>
      </c>
      <c r="B101" s="6">
        <v>2013.0</v>
      </c>
      <c r="C101" s="6">
        <v>9.5</v>
      </c>
      <c r="D101" s="1" t="str">
        <f>IFERROR(__xludf.DUMMYFUNCTION("TO_TEXT(ROUND(C101,1))"),"9,5")</f>
        <v>9,5</v>
      </c>
    </row>
    <row r="102">
      <c r="A102" s="6" t="s">
        <v>21</v>
      </c>
      <c r="B102" s="6">
        <v>2014.0</v>
      </c>
      <c r="C102" s="6">
        <v>9.3</v>
      </c>
      <c r="D102" s="1" t="str">
        <f>IFERROR(__xludf.DUMMYFUNCTION("TO_TEXT(ROUND(C102,1))"),"9,3")</f>
        <v>9,3</v>
      </c>
    </row>
    <row r="103">
      <c r="A103" s="6" t="s">
        <v>21</v>
      </c>
      <c r="B103" s="6">
        <v>2015.0</v>
      </c>
      <c r="C103" s="6">
        <v>8.6</v>
      </c>
      <c r="D103" s="1" t="str">
        <f>IFERROR(__xludf.DUMMYFUNCTION("TO_TEXT(ROUND(C103,1))"),"8,6")</f>
        <v>8,6</v>
      </c>
    </row>
    <row r="104">
      <c r="A104" s="6" t="s">
        <v>21</v>
      </c>
      <c r="B104" s="6">
        <v>2016.0</v>
      </c>
      <c r="C104" s="6">
        <v>8.0</v>
      </c>
      <c r="D104" s="1" t="str">
        <f>IFERROR(__xludf.DUMMYFUNCTION("TO_TEXT(ROUND(C104,1))"),"8")</f>
        <v>8</v>
      </c>
    </row>
    <row r="105">
      <c r="A105" s="6" t="s">
        <v>21</v>
      </c>
      <c r="B105" s="6">
        <v>2017.0</v>
      </c>
      <c r="C105" s="6">
        <v>7.3</v>
      </c>
      <c r="D105" s="1" t="str">
        <f>IFERROR(__xludf.DUMMYFUNCTION("TO_TEXT(ROUND(C105,1))"),"7,3")</f>
        <v>7,3</v>
      </c>
    </row>
    <row r="106">
      <c r="A106" s="6" t="s">
        <v>21</v>
      </c>
      <c r="B106" s="6">
        <v>2018.0</v>
      </c>
      <c r="C106" s="6">
        <v>6.9</v>
      </c>
      <c r="D106" s="1" t="str">
        <f>IFERROR(__xludf.DUMMYFUNCTION("TO_TEXT(ROUND(C106,1))"),"6,9")</f>
        <v>6,9</v>
      </c>
    </row>
    <row r="107">
      <c r="A107" s="6" t="s">
        <v>21</v>
      </c>
      <c r="B107" s="6">
        <v>2019.0</v>
      </c>
      <c r="C107" s="6">
        <v>6.5</v>
      </c>
      <c r="D107" s="1" t="str">
        <f>IFERROR(__xludf.DUMMYFUNCTION("TO_TEXT(ROUND(C107,1))"),"6,5")</f>
        <v>6,5</v>
      </c>
    </row>
    <row r="108">
      <c r="A108" s="6" t="s">
        <v>21</v>
      </c>
      <c r="B108" s="6">
        <v>2020.0</v>
      </c>
      <c r="C108" s="6">
        <v>6.4</v>
      </c>
      <c r="D108" s="1" t="str">
        <f>IFERROR(__xludf.DUMMYFUNCTION("TO_TEXT(ROUND(C108,1))"),"6,4")</f>
        <v>6,4</v>
      </c>
    </row>
    <row r="109">
      <c r="A109" s="6" t="s">
        <v>21</v>
      </c>
      <c r="B109" s="6">
        <v>2021.0</v>
      </c>
      <c r="C109" s="6">
        <v>6.1</v>
      </c>
      <c r="D109" s="1" t="str">
        <f>IFERROR(__xludf.DUMMYFUNCTION("TO_TEXT(ROUND(C109,1))"),"6,1")</f>
        <v>6,1</v>
      </c>
    </row>
    <row r="110">
      <c r="A110" s="6" t="s">
        <v>22</v>
      </c>
      <c r="B110" s="6">
        <v>2013.0</v>
      </c>
      <c r="C110" s="6">
        <v>6.0</v>
      </c>
      <c r="D110" s="1" t="str">
        <f>IFERROR(__xludf.DUMMYFUNCTION("TO_TEXT(ROUND(C110,1))"),"6")</f>
        <v>6</v>
      </c>
    </row>
    <row r="111">
      <c r="A111" s="6" t="s">
        <v>22</v>
      </c>
      <c r="B111" s="6">
        <v>2014.0</v>
      </c>
      <c r="C111" s="6">
        <v>6.0</v>
      </c>
      <c r="D111" s="1" t="str">
        <f>IFERROR(__xludf.DUMMYFUNCTION("TO_TEXT(ROUND(C111,1))"),"6")</f>
        <v>6</v>
      </c>
    </row>
    <row r="112">
      <c r="A112" s="6" t="s">
        <v>22</v>
      </c>
      <c r="B112" s="6">
        <v>2015.0</v>
      </c>
      <c r="C112" s="6">
        <v>5.6</v>
      </c>
      <c r="D112" s="1" t="str">
        <f>IFERROR(__xludf.DUMMYFUNCTION("TO_TEXT(ROUND(C112,1))"),"5,6")</f>
        <v>5,6</v>
      </c>
    </row>
    <row r="113">
      <c r="A113" s="6" t="s">
        <v>22</v>
      </c>
      <c r="B113" s="6">
        <v>2016.0</v>
      </c>
      <c r="C113" s="6">
        <v>5.5</v>
      </c>
      <c r="D113" s="1" t="str">
        <f>IFERROR(__xludf.DUMMYFUNCTION("TO_TEXT(ROUND(C113,1))"),"5,5")</f>
        <v>5,5</v>
      </c>
    </row>
    <row r="114">
      <c r="A114" s="6" t="s">
        <v>22</v>
      </c>
      <c r="B114" s="6">
        <v>2017.0</v>
      </c>
      <c r="C114" s="6">
        <v>5.4</v>
      </c>
      <c r="D114" s="1" t="str">
        <f>IFERROR(__xludf.DUMMYFUNCTION("TO_TEXT(ROUND(C114,1))"),"5,4")</f>
        <v>5,4</v>
      </c>
    </row>
    <row r="115">
      <c r="A115" s="6" t="s">
        <v>22</v>
      </c>
      <c r="B115" s="6">
        <v>2018.0</v>
      </c>
      <c r="C115" s="6">
        <v>4.7</v>
      </c>
      <c r="D115" s="1" t="str">
        <f>IFERROR(__xludf.DUMMYFUNCTION("TO_TEXT(ROUND(C115,1))"),"4,7")</f>
        <v>4,7</v>
      </c>
    </row>
    <row r="116">
      <c r="A116" s="6" t="s">
        <v>22</v>
      </c>
      <c r="B116" s="6">
        <v>2019.0</v>
      </c>
      <c r="C116" s="6">
        <v>4.2</v>
      </c>
      <c r="D116" s="1" t="str">
        <f>IFERROR(__xludf.DUMMYFUNCTION("TO_TEXT(ROUND(C116,1))"),"4,2")</f>
        <v>4,2</v>
      </c>
    </row>
    <row r="117">
      <c r="A117" s="6" t="s">
        <v>22</v>
      </c>
      <c r="B117" s="6">
        <v>2020.0</v>
      </c>
      <c r="C117" s="6">
        <v>4.3</v>
      </c>
      <c r="D117" s="1" t="str">
        <f>IFERROR(__xludf.DUMMYFUNCTION("TO_TEXT(ROUND(C117,1))"),"4,3")</f>
        <v>4,3</v>
      </c>
    </row>
    <row r="118">
      <c r="A118" s="6" t="s">
        <v>22</v>
      </c>
      <c r="B118" s="6">
        <v>2021.0</v>
      </c>
      <c r="C118" s="6">
        <v>4.2</v>
      </c>
      <c r="D118" s="1" t="str">
        <f>IFERROR(__xludf.DUMMYFUNCTION("TO_TEXT(ROUND(C118,1))"),"4,2")</f>
        <v>4,2</v>
      </c>
    </row>
    <row r="119">
      <c r="A119" s="6" t="s">
        <v>23</v>
      </c>
      <c r="B119" s="6">
        <v>2013.0</v>
      </c>
    </row>
    <row r="120">
      <c r="A120" s="6" t="s">
        <v>23</v>
      </c>
      <c r="B120" s="6">
        <v>2014.0</v>
      </c>
      <c r="C120" s="6">
        <v>5.0</v>
      </c>
      <c r="D120" s="1" t="str">
        <f>IFERROR(__xludf.DUMMYFUNCTION("TO_TEXT(ROUND(C120,1))"),"5")</f>
        <v>5</v>
      </c>
    </row>
    <row r="121">
      <c r="A121" s="6" t="s">
        <v>23</v>
      </c>
      <c r="B121" s="6">
        <v>2015.0</v>
      </c>
      <c r="C121" s="6">
        <v>5.2</v>
      </c>
      <c r="D121" s="1" t="str">
        <f>IFERROR(__xludf.DUMMYFUNCTION("TO_TEXT(ROUND(C121,1))"),"5,2")</f>
        <v>5,2</v>
      </c>
    </row>
    <row r="122">
      <c r="A122" s="6" t="s">
        <v>23</v>
      </c>
      <c r="B122" s="6">
        <v>2016.0</v>
      </c>
      <c r="C122" s="6">
        <v>4.1</v>
      </c>
      <c r="D122" s="1" t="str">
        <f>IFERROR(__xludf.DUMMYFUNCTION("TO_TEXT(ROUND(C122,1))"),"4,1")</f>
        <v>4,1</v>
      </c>
    </row>
    <row r="123">
      <c r="A123" s="6" t="s">
        <v>23</v>
      </c>
      <c r="B123" s="6">
        <v>2017.0</v>
      </c>
      <c r="C123" s="6">
        <v>3.5</v>
      </c>
      <c r="D123" s="1" t="str">
        <f>IFERROR(__xludf.DUMMYFUNCTION("TO_TEXT(ROUND(C123,1))"),"3,5")</f>
        <v>3,5</v>
      </c>
    </row>
    <row r="124">
      <c r="A124" s="6" t="s">
        <v>23</v>
      </c>
      <c r="B124" s="6">
        <v>2018.0</v>
      </c>
    </row>
    <row r="125">
      <c r="A125" s="6" t="s">
        <v>23</v>
      </c>
      <c r="B125" s="6">
        <v>2019.0</v>
      </c>
    </row>
    <row r="126">
      <c r="A126" s="6" t="s">
        <v>23</v>
      </c>
      <c r="B126" s="6">
        <v>2020.0</v>
      </c>
    </row>
    <row r="127">
      <c r="A127" s="6" t="s">
        <v>23</v>
      </c>
      <c r="B127" s="6">
        <v>2021.0</v>
      </c>
    </row>
    <row r="128">
      <c r="A128" s="6" t="s">
        <v>24</v>
      </c>
      <c r="B128" s="6">
        <v>2013.0</v>
      </c>
      <c r="C128" s="6">
        <v>0.1</v>
      </c>
      <c r="D128" s="1" t="str">
        <f>IFERROR(__xludf.DUMMYFUNCTION("TO_TEXT(ROUND(C128,1))"),"0,1")</f>
        <v>0,1</v>
      </c>
    </row>
    <row r="129">
      <c r="A129" s="6" t="s">
        <v>24</v>
      </c>
      <c r="B129" s="6">
        <v>2014.0</v>
      </c>
      <c r="C129" s="6">
        <v>0.1</v>
      </c>
      <c r="D129" s="1" t="str">
        <f>IFERROR(__xludf.DUMMYFUNCTION("TO_TEXT(ROUND(C129,1))"),"0,1")</f>
        <v>0,1</v>
      </c>
    </row>
    <row r="130">
      <c r="A130" s="6" t="s">
        <v>24</v>
      </c>
      <c r="B130" s="6">
        <v>2015.0</v>
      </c>
      <c r="C130" s="6">
        <v>0.1</v>
      </c>
      <c r="D130" s="1" t="str">
        <f>IFERROR(__xludf.DUMMYFUNCTION("TO_TEXT(ROUND(C130,1))"),"0,1")</f>
        <v>0,1</v>
      </c>
    </row>
    <row r="131">
      <c r="A131" s="6" t="s">
        <v>24</v>
      </c>
      <c r="B131" s="6">
        <v>2016.0</v>
      </c>
      <c r="C131" s="6">
        <v>0.1</v>
      </c>
      <c r="D131" s="1" t="str">
        <f>IFERROR(__xludf.DUMMYFUNCTION("TO_TEXT(ROUND(C131,1))"),"0,1")</f>
        <v>0,1</v>
      </c>
    </row>
    <row r="132">
      <c r="A132" s="6" t="s">
        <v>24</v>
      </c>
      <c r="B132" s="6">
        <v>2017.0</v>
      </c>
      <c r="C132" s="6">
        <v>0.1</v>
      </c>
      <c r="D132" s="1" t="str">
        <f>IFERROR(__xludf.DUMMYFUNCTION("TO_TEXT(ROUND(C132,1))"),"0,1")</f>
        <v>0,1</v>
      </c>
    </row>
    <row r="133">
      <c r="A133" s="6" t="s">
        <v>24</v>
      </c>
      <c r="B133" s="6">
        <v>2018.0</v>
      </c>
      <c r="C133" s="6">
        <v>0.1</v>
      </c>
      <c r="D133" s="1" t="str">
        <f>IFERROR(__xludf.DUMMYFUNCTION("TO_TEXT(ROUND(C133,1))"),"0,1")</f>
        <v>0,1</v>
      </c>
    </row>
    <row r="134">
      <c r="A134" s="6" t="s">
        <v>24</v>
      </c>
      <c r="B134" s="6">
        <v>2019.0</v>
      </c>
      <c r="C134" s="6">
        <v>0.1</v>
      </c>
      <c r="D134" s="1" t="str">
        <f>IFERROR(__xludf.DUMMYFUNCTION("TO_TEXT(ROUND(C134,1))"),"0,1")</f>
        <v>0,1</v>
      </c>
    </row>
    <row r="135">
      <c r="A135" s="6" t="s">
        <v>24</v>
      </c>
      <c r="B135" s="6">
        <v>2020.0</v>
      </c>
    </row>
    <row r="136">
      <c r="A136" s="6" t="s">
        <v>24</v>
      </c>
      <c r="B136" s="6">
        <v>2021.0</v>
      </c>
    </row>
    <row r="137">
      <c r="A137" s="6" t="s">
        <v>25</v>
      </c>
      <c r="B137" s="6">
        <v>2013.0</v>
      </c>
    </row>
    <row r="138">
      <c r="A138" s="6" t="s">
        <v>25</v>
      </c>
      <c r="B138" s="6">
        <v>2014.0</v>
      </c>
      <c r="C138" s="6">
        <v>5.5</v>
      </c>
      <c r="D138" s="1" t="str">
        <f>IFERROR(__xludf.DUMMYFUNCTION("TO_TEXT(ROUND(C138,1))"),"5,5")</f>
        <v>5,5</v>
      </c>
    </row>
    <row r="139">
      <c r="A139" s="6" t="s">
        <v>25</v>
      </c>
      <c r="B139" s="6">
        <v>2015.0</v>
      </c>
      <c r="C139" s="6">
        <v>5.5</v>
      </c>
      <c r="D139" s="1" t="str">
        <f>IFERROR(__xludf.DUMMYFUNCTION("TO_TEXT(ROUND(C139,1))"),"5,5")</f>
        <v>5,5</v>
      </c>
    </row>
    <row r="140">
      <c r="A140" s="6" t="s">
        <v>25</v>
      </c>
      <c r="B140" s="6">
        <v>2016.0</v>
      </c>
      <c r="C140" s="6">
        <v>5.3</v>
      </c>
      <c r="D140" s="1" t="str">
        <f>IFERROR(__xludf.DUMMYFUNCTION("TO_TEXT(ROUND(C140,1))"),"5,3")</f>
        <v>5,3</v>
      </c>
    </row>
    <row r="141">
      <c r="A141" s="6" t="s">
        <v>25</v>
      </c>
      <c r="B141" s="6">
        <v>2017.0</v>
      </c>
      <c r="C141" s="6">
        <v>5.2</v>
      </c>
      <c r="D141" s="1" t="str">
        <f>IFERROR(__xludf.DUMMYFUNCTION("TO_TEXT(ROUND(C141,1))"),"5,2")</f>
        <v>5,2</v>
      </c>
    </row>
    <row r="142">
      <c r="A142" s="6" t="s">
        <v>25</v>
      </c>
      <c r="B142" s="6">
        <v>2018.0</v>
      </c>
      <c r="C142" s="6">
        <v>5.1</v>
      </c>
      <c r="D142" s="1" t="str">
        <f>IFERROR(__xludf.DUMMYFUNCTION("TO_TEXT(ROUND(C142,1))"),"5,1")</f>
        <v>5,1</v>
      </c>
    </row>
    <row r="143">
      <c r="A143" s="6" t="s">
        <v>25</v>
      </c>
      <c r="B143" s="6">
        <v>2019.0</v>
      </c>
      <c r="C143" s="6">
        <v>5.2</v>
      </c>
      <c r="D143" s="1" t="str">
        <f>IFERROR(__xludf.DUMMYFUNCTION("TO_TEXT(ROUND(C143,1))"),"5,2")</f>
        <v>5,2</v>
      </c>
    </row>
    <row r="144">
      <c r="A144" s="6" t="s">
        <v>25</v>
      </c>
      <c r="B144" s="6">
        <v>2020.0</v>
      </c>
      <c r="C144" s="6">
        <v>5.6</v>
      </c>
      <c r="D144" s="1" t="str">
        <f>IFERROR(__xludf.DUMMYFUNCTION("TO_TEXT(ROUND(C144,1))"),"5,6")</f>
        <v>5,6</v>
      </c>
    </row>
    <row r="145">
      <c r="A145" s="6" t="s">
        <v>25</v>
      </c>
      <c r="B145" s="6">
        <v>2021.0</v>
      </c>
      <c r="C145" s="6">
        <v>5.7</v>
      </c>
      <c r="D145" s="1" t="str">
        <f>IFERROR(__xludf.DUMMYFUNCTION("TO_TEXT(ROUND(C145,1))"),"5,7")</f>
        <v>5,7</v>
      </c>
    </row>
    <row r="146">
      <c r="A146" s="6" t="s">
        <v>26</v>
      </c>
      <c r="B146" s="6">
        <v>2013.0</v>
      </c>
      <c r="C146" s="6">
        <v>14.9</v>
      </c>
      <c r="D146" s="1" t="str">
        <f>IFERROR(__xludf.DUMMYFUNCTION("TO_TEXT(ROUND(C146,1))"),"14,9")</f>
        <v>14,9</v>
      </c>
    </row>
    <row r="147">
      <c r="A147" s="6" t="s">
        <v>26</v>
      </c>
      <c r="B147" s="6">
        <v>2014.0</v>
      </c>
      <c r="C147" s="6">
        <v>13.6</v>
      </c>
      <c r="D147" s="1" t="str">
        <f>IFERROR(__xludf.DUMMYFUNCTION("TO_TEXT(ROUND(C147,1))"),"13,6")</f>
        <v>13,6</v>
      </c>
    </row>
    <row r="148">
      <c r="A148" s="6" t="s">
        <v>26</v>
      </c>
      <c r="B148" s="6">
        <v>2015.0</v>
      </c>
      <c r="C148" s="6">
        <v>12.4</v>
      </c>
      <c r="D148" s="1" t="str">
        <f>IFERROR(__xludf.DUMMYFUNCTION("TO_TEXT(ROUND(C148,1))"),"12,4")</f>
        <v>12,4</v>
      </c>
    </row>
    <row r="149">
      <c r="A149" s="6" t="s">
        <v>26</v>
      </c>
      <c r="B149" s="6">
        <v>2016.0</v>
      </c>
      <c r="C149" s="6">
        <v>11.3</v>
      </c>
      <c r="D149" s="1" t="str">
        <f>IFERROR(__xludf.DUMMYFUNCTION("TO_TEXT(ROUND(C149,1))"),"11,3")</f>
        <v>11,3</v>
      </c>
    </row>
    <row r="150">
      <c r="A150" s="6" t="s">
        <v>26</v>
      </c>
      <c r="B150" s="6">
        <v>2017.0</v>
      </c>
      <c r="C150" s="6">
        <v>10.1</v>
      </c>
      <c r="D150" s="1" t="str">
        <f>IFERROR(__xludf.DUMMYFUNCTION("TO_TEXT(ROUND(C150,1))"),"10,1")</f>
        <v>10,1</v>
      </c>
    </row>
    <row r="151">
      <c r="A151" s="6" t="s">
        <v>26</v>
      </c>
      <c r="B151" s="6">
        <v>2018.0</v>
      </c>
      <c r="C151" s="6">
        <v>9.4</v>
      </c>
      <c r="D151" s="1" t="str">
        <f>IFERROR(__xludf.DUMMYFUNCTION("TO_TEXT(ROUND(C151,1))"),"9,4")</f>
        <v>9,4</v>
      </c>
    </row>
    <row r="152">
      <c r="A152" s="6" t="s">
        <v>26</v>
      </c>
      <c r="B152" s="6">
        <v>2019.0</v>
      </c>
      <c r="C152" s="6">
        <v>8.6</v>
      </c>
      <c r="D152" s="1" t="str">
        <f>IFERROR(__xludf.DUMMYFUNCTION("TO_TEXT(ROUND(C152,1))"),"8,6")</f>
        <v>8,6</v>
      </c>
    </row>
    <row r="153">
      <c r="A153" s="6" t="s">
        <v>26</v>
      </c>
      <c r="B153" s="6">
        <v>2020.0</v>
      </c>
      <c r="C153" s="6">
        <v>6.7</v>
      </c>
      <c r="D153" s="1" t="str">
        <f>IFERROR(__xludf.DUMMYFUNCTION("TO_TEXT(ROUND(C153,1))"),"6,7")</f>
        <v>6,7</v>
      </c>
    </row>
    <row r="154">
      <c r="A154" s="6" t="s">
        <v>26</v>
      </c>
      <c r="B154" s="6">
        <v>2021.0</v>
      </c>
    </row>
    <row r="155">
      <c r="A155" s="6" t="s">
        <v>27</v>
      </c>
      <c r="B155" s="6">
        <v>2013.0</v>
      </c>
      <c r="C155" s="6">
        <v>6.6</v>
      </c>
      <c r="D155" s="1" t="str">
        <f>IFERROR(__xludf.DUMMYFUNCTION("TO_TEXT(ROUND(C155,1))"),"6,6")</f>
        <v>6,6</v>
      </c>
    </row>
    <row r="156">
      <c r="A156" s="6" t="s">
        <v>27</v>
      </c>
      <c r="B156" s="6">
        <v>2014.0</v>
      </c>
      <c r="C156" s="6">
        <v>6.4</v>
      </c>
      <c r="D156" s="1" t="str">
        <f>IFERROR(__xludf.DUMMYFUNCTION("TO_TEXT(ROUND(C156,1))"),"6,4")</f>
        <v>6,4</v>
      </c>
    </row>
    <row r="157">
      <c r="A157" s="6" t="s">
        <v>27</v>
      </c>
      <c r="B157" s="6">
        <v>2015.0</v>
      </c>
      <c r="C157" s="6">
        <v>6.1</v>
      </c>
      <c r="D157" s="1" t="str">
        <f>IFERROR(__xludf.DUMMYFUNCTION("TO_TEXT(ROUND(C157,1))"),"6,1")</f>
        <v>6,1</v>
      </c>
    </row>
    <row r="158">
      <c r="A158" s="6" t="s">
        <v>27</v>
      </c>
      <c r="B158" s="6">
        <v>2016.0</v>
      </c>
      <c r="C158" s="6">
        <v>5.8</v>
      </c>
      <c r="D158" s="1" t="str">
        <f>IFERROR(__xludf.DUMMYFUNCTION("TO_TEXT(ROUND(C158,1))"),"5,8")</f>
        <v>5,8</v>
      </c>
    </row>
    <row r="159">
      <c r="A159" s="6" t="s">
        <v>27</v>
      </c>
      <c r="B159" s="6">
        <v>2017.0</v>
      </c>
      <c r="C159" s="6">
        <v>5.6</v>
      </c>
      <c r="D159" s="1" t="str">
        <f>IFERROR(__xludf.DUMMYFUNCTION("TO_TEXT(ROUND(C159,1))"),"5,6")</f>
        <v>5,6</v>
      </c>
    </row>
    <row r="160">
      <c r="A160" s="6" t="s">
        <v>27</v>
      </c>
      <c r="B160" s="6">
        <v>2018.0</v>
      </c>
      <c r="C160" s="6">
        <v>5.6</v>
      </c>
      <c r="D160" s="1" t="str">
        <f>IFERROR(__xludf.DUMMYFUNCTION("TO_TEXT(ROUND(C160,1))"),"5,6")</f>
        <v>5,6</v>
      </c>
    </row>
    <row r="161">
      <c r="A161" s="6" t="s">
        <v>27</v>
      </c>
      <c r="B161" s="6">
        <v>2019.0</v>
      </c>
      <c r="C161" s="6">
        <v>4.2</v>
      </c>
      <c r="D161" s="1" t="str">
        <f>IFERROR(__xludf.DUMMYFUNCTION("TO_TEXT(ROUND(C161,1))"),"4,2")</f>
        <v>4,2</v>
      </c>
    </row>
    <row r="162">
      <c r="A162" s="6" t="s">
        <v>27</v>
      </c>
      <c r="B162" s="6">
        <v>2020.0</v>
      </c>
      <c r="C162" s="6">
        <v>4.4</v>
      </c>
      <c r="D162" s="1" t="str">
        <f>IFERROR(__xludf.DUMMYFUNCTION("TO_TEXT(ROUND(C162,1))"),"4,4")</f>
        <v>4,4</v>
      </c>
    </row>
    <row r="163">
      <c r="A163" s="6" t="s">
        <v>27</v>
      </c>
      <c r="B163" s="6">
        <v>2021.0</v>
      </c>
    </row>
    <row r="164">
      <c r="A164" s="6" t="s">
        <v>28</v>
      </c>
      <c r="B164" s="6">
        <v>2013.0</v>
      </c>
      <c r="C164" s="6">
        <v>6.9</v>
      </c>
      <c r="D164" s="1" t="str">
        <f>IFERROR(__xludf.DUMMYFUNCTION("TO_TEXT(ROUND(C164,1))"),"6,9")</f>
        <v>6,9</v>
      </c>
    </row>
    <row r="165">
      <c r="A165" s="6" t="s">
        <v>28</v>
      </c>
      <c r="B165" s="6">
        <v>2014.0</v>
      </c>
    </row>
    <row r="166">
      <c r="A166" s="6" t="s">
        <v>28</v>
      </c>
      <c r="B166" s="6">
        <v>2015.0</v>
      </c>
      <c r="C166" s="6">
        <v>6.4</v>
      </c>
      <c r="D166" s="1" t="str">
        <f>IFERROR(__xludf.DUMMYFUNCTION("TO_TEXT(ROUND(C166,1))"),"6,4")</f>
        <v>6,4</v>
      </c>
    </row>
    <row r="167">
      <c r="A167" s="6" t="s">
        <v>28</v>
      </c>
      <c r="B167" s="6">
        <v>2016.0</v>
      </c>
      <c r="C167" s="6">
        <v>6.6</v>
      </c>
      <c r="D167" s="1" t="str">
        <f>IFERROR(__xludf.DUMMYFUNCTION("TO_TEXT(ROUND(C167,1))"),"6,6")</f>
        <v>6,6</v>
      </c>
    </row>
    <row r="168">
      <c r="A168" s="6" t="s">
        <v>28</v>
      </c>
      <c r="B168" s="6">
        <v>2017.0</v>
      </c>
      <c r="C168" s="6">
        <v>6.3</v>
      </c>
      <c r="D168" s="1" t="str">
        <f>IFERROR(__xludf.DUMMYFUNCTION("TO_TEXT(ROUND(C168,1))"),"6,3")</f>
        <v>6,3</v>
      </c>
    </row>
    <row r="169">
      <c r="A169" s="6" t="s">
        <v>28</v>
      </c>
      <c r="B169" s="6">
        <v>2018.0</v>
      </c>
      <c r="C169" s="6">
        <v>6.3</v>
      </c>
      <c r="D169" s="1" t="str">
        <f>IFERROR(__xludf.DUMMYFUNCTION("TO_TEXT(ROUND(C169,1))"),"6,3")</f>
        <v>6,3</v>
      </c>
    </row>
    <row r="170">
      <c r="A170" s="6" t="s">
        <v>28</v>
      </c>
      <c r="B170" s="6">
        <v>2019.0</v>
      </c>
      <c r="C170" s="6">
        <v>5.9</v>
      </c>
      <c r="D170" s="1" t="str">
        <f>IFERROR(__xludf.DUMMYFUNCTION("TO_TEXT(ROUND(C170,1))"),"5,9")</f>
        <v>5,9</v>
      </c>
    </row>
    <row r="171">
      <c r="A171" s="6" t="s">
        <v>28</v>
      </c>
      <c r="B171" s="6">
        <v>2020.0</v>
      </c>
      <c r="C171" s="6">
        <v>6.1</v>
      </c>
      <c r="D171" s="1" t="str">
        <f>IFERROR(__xludf.DUMMYFUNCTION("TO_TEXT(ROUND(C171,1))"),"6,1")</f>
        <v>6,1</v>
      </c>
    </row>
    <row r="172">
      <c r="A172" s="6" t="s">
        <v>28</v>
      </c>
      <c r="B172" s="6">
        <v>2021.0</v>
      </c>
    </row>
    <row r="173">
      <c r="A173" s="6" t="s">
        <v>29</v>
      </c>
      <c r="B173" s="6">
        <v>2013.0</v>
      </c>
      <c r="C173" s="6">
        <v>7.9</v>
      </c>
      <c r="D173" s="1" t="str">
        <f>IFERROR(__xludf.DUMMYFUNCTION("TO_TEXT(ROUND(C173,1))"),"7,9")</f>
        <v>7,9</v>
      </c>
    </row>
    <row r="174">
      <c r="A174" s="6" t="s">
        <v>29</v>
      </c>
      <c r="B174" s="6">
        <v>2014.0</v>
      </c>
      <c r="C174" s="6">
        <v>6.9</v>
      </c>
      <c r="D174" s="1" t="str">
        <f>IFERROR(__xludf.DUMMYFUNCTION("TO_TEXT(ROUND(C174,1))"),"6,9")</f>
        <v>6,9</v>
      </c>
    </row>
    <row r="175">
      <c r="A175" s="6" t="s">
        <v>29</v>
      </c>
      <c r="B175" s="6">
        <v>2015.0</v>
      </c>
      <c r="C175" s="6">
        <v>6.9</v>
      </c>
      <c r="D175" s="1" t="str">
        <f>IFERROR(__xludf.DUMMYFUNCTION("TO_TEXT(ROUND(C175,1))"),"6,9")</f>
        <v>6,9</v>
      </c>
    </row>
    <row r="176">
      <c r="A176" s="6" t="s">
        <v>29</v>
      </c>
      <c r="B176" s="6">
        <v>2016.0</v>
      </c>
    </row>
    <row r="177">
      <c r="A177" s="6" t="s">
        <v>29</v>
      </c>
      <c r="B177" s="6">
        <v>2017.0</v>
      </c>
      <c r="C177" s="6">
        <v>7.0</v>
      </c>
      <c r="D177" s="1" t="str">
        <f>IFERROR(__xludf.DUMMYFUNCTION("TO_TEXT(ROUND(C177,1))"),"7")</f>
        <v>7</v>
      </c>
    </row>
    <row r="178">
      <c r="A178" s="6" t="s">
        <v>29</v>
      </c>
      <c r="B178" s="6">
        <v>2018.0</v>
      </c>
      <c r="C178" s="6">
        <v>7.1</v>
      </c>
      <c r="D178" s="1" t="str">
        <f>IFERROR(__xludf.DUMMYFUNCTION("TO_TEXT(ROUND(C178,1))"),"7,1")</f>
        <v>7,1</v>
      </c>
    </row>
    <row r="179">
      <c r="A179" s="6" t="s">
        <v>29</v>
      </c>
      <c r="B179" s="6">
        <v>2019.0</v>
      </c>
      <c r="C179" s="6">
        <v>7.3</v>
      </c>
      <c r="D179" s="1" t="str">
        <f>IFERROR(__xludf.DUMMYFUNCTION("TO_TEXT(ROUND(C179,1))"),"7,3")</f>
        <v>7,3</v>
      </c>
    </row>
    <row r="180">
      <c r="A180" s="6" t="s">
        <v>29</v>
      </c>
      <c r="B180" s="6">
        <v>2020.0</v>
      </c>
      <c r="C180" s="6">
        <v>7.5</v>
      </c>
      <c r="D180" s="1" t="str">
        <f>IFERROR(__xludf.DUMMYFUNCTION("TO_TEXT(ROUND(C180,1))"),"7,5")</f>
        <v>7,5</v>
      </c>
    </row>
    <row r="181">
      <c r="A181" s="6" t="s">
        <v>29</v>
      </c>
      <c r="B181" s="6">
        <v>2021.0</v>
      </c>
      <c r="C181" s="6">
        <v>7.7</v>
      </c>
      <c r="D181" s="1" t="str">
        <f>IFERROR(__xludf.DUMMYFUNCTION("TO_TEXT(ROUND(C181,1))"),"7,7")</f>
        <v>7,7</v>
      </c>
    </row>
    <row r="182">
      <c r="A182" s="6" t="s">
        <v>30</v>
      </c>
      <c r="B182" s="6">
        <v>2013.0</v>
      </c>
      <c r="C182" s="6">
        <v>4.2</v>
      </c>
      <c r="D182" s="1" t="str">
        <f>IFERROR(__xludf.DUMMYFUNCTION("TO_TEXT(ROUND(C182,1))"),"4,2")</f>
        <v>4,2</v>
      </c>
    </row>
    <row r="183">
      <c r="A183" s="6" t="s">
        <v>30</v>
      </c>
      <c r="B183" s="6">
        <v>2014.0</v>
      </c>
      <c r="C183" s="6">
        <v>4.1</v>
      </c>
      <c r="D183" s="1" t="str">
        <f>IFERROR(__xludf.DUMMYFUNCTION("TO_TEXT(ROUND(C183,1))"),"4,1")</f>
        <v>4,1</v>
      </c>
    </row>
    <row r="184">
      <c r="A184" s="6" t="s">
        <v>30</v>
      </c>
      <c r="B184" s="6">
        <v>2015.0</v>
      </c>
      <c r="C184" s="6">
        <v>4.1</v>
      </c>
      <c r="D184" s="1" t="str">
        <f>IFERROR(__xludf.DUMMYFUNCTION("TO_TEXT(ROUND(C184,1))"),"4,1")</f>
        <v>4,1</v>
      </c>
    </row>
    <row r="185">
      <c r="A185" s="6" t="s">
        <v>30</v>
      </c>
      <c r="B185" s="6">
        <v>2016.0</v>
      </c>
      <c r="C185" s="6">
        <v>4.1</v>
      </c>
      <c r="D185" s="1" t="str">
        <f>IFERROR(__xludf.DUMMYFUNCTION("TO_TEXT(ROUND(C185,1))"),"4,1")</f>
        <v>4,1</v>
      </c>
    </row>
    <row r="186">
      <c r="A186" s="6" t="s">
        <v>30</v>
      </c>
      <c r="B186" s="6">
        <v>2017.0</v>
      </c>
      <c r="C186" s="6">
        <v>4.0</v>
      </c>
      <c r="D186" s="1" t="str">
        <f>IFERROR(__xludf.DUMMYFUNCTION("TO_TEXT(ROUND(C186,1))"),"4")</f>
        <v>4</v>
      </c>
    </row>
    <row r="187">
      <c r="A187" s="6" t="s">
        <v>30</v>
      </c>
      <c r="B187" s="6">
        <v>2018.0</v>
      </c>
      <c r="C187" s="6">
        <v>4.2</v>
      </c>
      <c r="D187" s="1" t="str">
        <f>IFERROR(__xludf.DUMMYFUNCTION("TO_TEXT(ROUND(C187,1))"),"4,2")</f>
        <v>4,2</v>
      </c>
    </row>
    <row r="188">
      <c r="A188" s="6" t="s">
        <v>30</v>
      </c>
      <c r="B188" s="6">
        <v>2019.0</v>
      </c>
      <c r="C188" s="6">
        <v>3.7</v>
      </c>
      <c r="D188" s="1" t="str">
        <f>IFERROR(__xludf.DUMMYFUNCTION("TO_TEXT(ROUND(C188,1))"),"3,7")</f>
        <v>3,7</v>
      </c>
    </row>
    <row r="189">
      <c r="A189" s="6" t="s">
        <v>30</v>
      </c>
      <c r="B189" s="6">
        <v>2020.0</v>
      </c>
      <c r="C189" s="6">
        <v>5.1</v>
      </c>
      <c r="D189" s="1" t="str">
        <f>IFERROR(__xludf.DUMMYFUNCTION("TO_TEXT(ROUND(C189,1))"),"5,1")</f>
        <v>5,1</v>
      </c>
    </row>
    <row r="190">
      <c r="A190" s="6" t="s">
        <v>30</v>
      </c>
      <c r="B190" s="6">
        <v>2021.0</v>
      </c>
    </row>
    <row r="191">
      <c r="A191" s="6" t="s">
        <v>31</v>
      </c>
      <c r="B191" s="6">
        <v>2013.0</v>
      </c>
    </row>
    <row r="192">
      <c r="A192" s="6" t="s">
        <v>31</v>
      </c>
      <c r="B192" s="6">
        <v>2014.0</v>
      </c>
    </row>
    <row r="193">
      <c r="A193" s="6" t="s">
        <v>31</v>
      </c>
      <c r="B193" s="6">
        <v>2015.0</v>
      </c>
      <c r="C193" s="6">
        <v>10.4</v>
      </c>
      <c r="D193" s="1" t="str">
        <f>IFERROR(__xludf.DUMMYFUNCTION("TO_TEXT(ROUND(C193,1))"),"10,4")</f>
        <v>10,4</v>
      </c>
    </row>
    <row r="194">
      <c r="A194" s="6" t="s">
        <v>31</v>
      </c>
      <c r="B194" s="6">
        <v>2016.0</v>
      </c>
      <c r="C194" s="6">
        <v>10.4</v>
      </c>
      <c r="D194" s="1" t="str">
        <f>IFERROR(__xludf.DUMMYFUNCTION("TO_TEXT(ROUND(C194,1))"),"10,4")</f>
        <v>10,4</v>
      </c>
    </row>
    <row r="195">
      <c r="A195" s="6" t="s">
        <v>31</v>
      </c>
      <c r="B195" s="6">
        <v>2017.0</v>
      </c>
    </row>
    <row r="196">
      <c r="A196" s="6" t="s">
        <v>31</v>
      </c>
      <c r="B196" s="6">
        <v>2018.0</v>
      </c>
    </row>
    <row r="197">
      <c r="A197" s="6" t="s">
        <v>31</v>
      </c>
      <c r="B197" s="6">
        <v>2019.0</v>
      </c>
    </row>
    <row r="198">
      <c r="A198" s="6" t="s">
        <v>31</v>
      </c>
      <c r="B198" s="6">
        <v>2020.0</v>
      </c>
    </row>
    <row r="199">
      <c r="A199" s="6" t="s">
        <v>31</v>
      </c>
      <c r="B199" s="6">
        <v>2021.0</v>
      </c>
    </row>
  </sheetData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sheetData>
    <row r="1">
      <c r="A1" s="1" t="s">
        <v>37</v>
      </c>
      <c r="B1" s="2"/>
      <c r="C1" s="2"/>
      <c r="D1" s="2"/>
      <c r="E1" s="2"/>
      <c r="F1" s="2"/>
      <c r="G1" s="2"/>
      <c r="H1" s="2"/>
      <c r="I1" s="2"/>
      <c r="J1" s="2"/>
    </row>
    <row r="2"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</row>
    <row r="3">
      <c r="A3" s="2" t="s">
        <v>10</v>
      </c>
      <c r="B3" s="3"/>
      <c r="C3" s="4">
        <v>155.8</v>
      </c>
      <c r="D3" s="4">
        <v>171.8</v>
      </c>
      <c r="E3" s="3"/>
      <c r="F3" s="4">
        <v>32.4</v>
      </c>
      <c r="G3" s="4">
        <v>39.6</v>
      </c>
      <c r="H3" s="4">
        <v>29.3</v>
      </c>
      <c r="I3" s="4">
        <v>31.1</v>
      </c>
      <c r="J3" s="3"/>
    </row>
    <row r="4">
      <c r="A4" s="2" t="s">
        <v>11</v>
      </c>
      <c r="B4" s="4">
        <v>443.2</v>
      </c>
      <c r="C4" s="4">
        <v>416.4</v>
      </c>
      <c r="D4" s="4">
        <v>421.3</v>
      </c>
      <c r="E4" s="4">
        <v>406.4</v>
      </c>
      <c r="F4" s="4">
        <v>379.8</v>
      </c>
      <c r="G4" s="4">
        <v>376.8</v>
      </c>
      <c r="H4" s="4">
        <v>355.3</v>
      </c>
      <c r="I4" s="4">
        <v>327.1</v>
      </c>
      <c r="J4" s="3"/>
    </row>
    <row r="5">
      <c r="A5" s="2" t="s">
        <v>12</v>
      </c>
      <c r="B5" s="4">
        <v>79.1</v>
      </c>
      <c r="C5" s="4">
        <v>76.3</v>
      </c>
      <c r="D5" s="5">
        <v>80.0</v>
      </c>
      <c r="E5" s="4">
        <v>67.1</v>
      </c>
      <c r="F5" s="4">
        <v>66.1</v>
      </c>
      <c r="G5" s="4">
        <v>69.2</v>
      </c>
      <c r="H5" s="4">
        <v>74.8</v>
      </c>
      <c r="I5" s="4">
        <v>72.4</v>
      </c>
      <c r="J5" s="3"/>
    </row>
    <row r="6">
      <c r="A6" s="1" t="s">
        <v>13</v>
      </c>
      <c r="B6" s="4">
        <v>212.8</v>
      </c>
      <c r="C6" s="4">
        <v>199.3</v>
      </c>
      <c r="D6" s="4">
        <v>184.2</v>
      </c>
      <c r="E6" s="4">
        <v>181.1</v>
      </c>
      <c r="F6" s="4">
        <v>169.7</v>
      </c>
      <c r="G6" s="4">
        <v>160.5</v>
      </c>
      <c r="H6" s="4">
        <v>158.2</v>
      </c>
      <c r="I6" s="4">
        <v>153.2</v>
      </c>
      <c r="J6" s="4">
        <v>138.6</v>
      </c>
    </row>
    <row r="7">
      <c r="A7" s="2" t="s">
        <v>14</v>
      </c>
      <c r="B7" s="4">
        <v>269.8</v>
      </c>
      <c r="C7" s="4">
        <v>265.5</v>
      </c>
      <c r="D7" s="3"/>
      <c r="E7" s="3"/>
      <c r="F7" s="3"/>
      <c r="G7" s="3"/>
      <c r="H7" s="3"/>
      <c r="I7" s="3"/>
      <c r="J7" s="3"/>
    </row>
    <row r="8">
      <c r="A8" s="2" t="s">
        <v>15</v>
      </c>
      <c r="B8" s="4">
        <v>426.9</v>
      </c>
      <c r="C8" s="4">
        <v>380.3</v>
      </c>
      <c r="D8" s="4">
        <v>351.5</v>
      </c>
      <c r="E8" s="4">
        <v>318.4</v>
      </c>
      <c r="F8" s="5">
        <v>290.0</v>
      </c>
      <c r="G8" s="4">
        <v>264.5</v>
      </c>
      <c r="H8" s="4">
        <v>265.3</v>
      </c>
      <c r="I8" s="3"/>
      <c r="J8" s="3"/>
    </row>
    <row r="9">
      <c r="A9" s="2" t="s">
        <v>16</v>
      </c>
      <c r="B9" s="4">
        <v>174.1</v>
      </c>
      <c r="C9" s="4">
        <v>170.9</v>
      </c>
      <c r="D9" s="4">
        <v>170.2</v>
      </c>
      <c r="E9" s="4">
        <v>177.7</v>
      </c>
      <c r="F9" s="4">
        <v>185.4</v>
      </c>
      <c r="G9" s="4">
        <v>180.7</v>
      </c>
      <c r="H9" s="4">
        <v>190.9</v>
      </c>
      <c r="I9" s="4">
        <v>179.1</v>
      </c>
      <c r="J9" s="3"/>
    </row>
    <row r="10">
      <c r="A10" s="2" t="s">
        <v>17</v>
      </c>
      <c r="B10" s="4">
        <v>150.7</v>
      </c>
      <c r="C10" s="4">
        <v>139.5</v>
      </c>
      <c r="D10" s="4">
        <v>134.5</v>
      </c>
      <c r="E10" s="4">
        <v>124.6</v>
      </c>
      <c r="F10" s="4">
        <v>128.9</v>
      </c>
      <c r="G10" s="4">
        <v>128.2</v>
      </c>
      <c r="H10" s="4">
        <v>129.7</v>
      </c>
      <c r="I10" s="4">
        <v>129.3</v>
      </c>
      <c r="J10" s="3"/>
    </row>
    <row r="11">
      <c r="A11" s="2" t="s">
        <v>18</v>
      </c>
      <c r="B11" s="4">
        <v>389.7</v>
      </c>
      <c r="C11" s="4">
        <v>350.2</v>
      </c>
      <c r="D11" s="4">
        <v>338.4</v>
      </c>
      <c r="E11" s="4">
        <v>319.2</v>
      </c>
      <c r="F11" s="4">
        <v>301.1</v>
      </c>
      <c r="G11" s="4">
        <v>288.2</v>
      </c>
      <c r="H11" s="4">
        <v>276.9</v>
      </c>
      <c r="I11" s="4">
        <v>254.8</v>
      </c>
      <c r="J11" s="3"/>
    </row>
    <row r="12">
      <c r="A12" s="2" t="s">
        <v>19</v>
      </c>
      <c r="B12" s="3"/>
      <c r="C12" s="3"/>
      <c r="D12" s="3"/>
      <c r="E12" s="3"/>
      <c r="F12" s="4">
        <v>256.4</v>
      </c>
      <c r="G12" s="4">
        <v>248.1</v>
      </c>
      <c r="H12" s="3"/>
      <c r="I12" s="3"/>
      <c r="J12" s="5">
        <v>0.0</v>
      </c>
    </row>
    <row r="13">
      <c r="A13" s="2" t="s">
        <v>20</v>
      </c>
      <c r="B13" s="4">
        <v>195.1</v>
      </c>
      <c r="C13" s="4">
        <v>189.8</v>
      </c>
      <c r="D13" s="3"/>
      <c r="E13" s="4">
        <v>179.3</v>
      </c>
      <c r="F13" s="4">
        <v>175.7</v>
      </c>
      <c r="G13" s="4">
        <v>172.9</v>
      </c>
      <c r="H13" s="3"/>
      <c r="I13" s="4">
        <v>162.4</v>
      </c>
      <c r="J13" s="4">
        <v>158.2</v>
      </c>
    </row>
    <row r="14">
      <c r="A14" s="2" t="s">
        <v>21</v>
      </c>
      <c r="B14" s="4">
        <v>269.8</v>
      </c>
      <c r="C14" s="4">
        <v>244.6</v>
      </c>
      <c r="D14" s="4">
        <v>218.5</v>
      </c>
      <c r="E14" s="4">
        <v>198.7</v>
      </c>
      <c r="F14" s="4">
        <v>188.1</v>
      </c>
      <c r="G14" s="4">
        <v>188.3</v>
      </c>
      <c r="H14" s="4">
        <v>179.2</v>
      </c>
      <c r="I14" s="4">
        <v>162.3</v>
      </c>
      <c r="J14" s="4">
        <v>154.9</v>
      </c>
    </row>
    <row r="15">
      <c r="A15" s="2" t="s">
        <v>22</v>
      </c>
      <c r="B15" s="4">
        <v>179.1</v>
      </c>
      <c r="C15" s="4">
        <v>172.2</v>
      </c>
      <c r="D15" s="4">
        <v>150.4</v>
      </c>
      <c r="E15" s="5">
        <v>147.0</v>
      </c>
      <c r="F15" s="4">
        <v>149.6</v>
      </c>
      <c r="G15" s="4">
        <v>127.5</v>
      </c>
      <c r="H15" s="4">
        <v>116.7</v>
      </c>
      <c r="I15" s="4">
        <v>111.1</v>
      </c>
      <c r="J15" s="4">
        <v>117.2</v>
      </c>
    </row>
    <row r="16">
      <c r="A16" s="2" t="s">
        <v>23</v>
      </c>
      <c r="B16" s="3"/>
      <c r="C16" s="4">
        <v>125.2</v>
      </c>
      <c r="D16" s="4">
        <v>132.7</v>
      </c>
      <c r="E16" s="4">
        <v>100.8</v>
      </c>
      <c r="F16" s="4">
        <v>85.7</v>
      </c>
      <c r="G16" s="3"/>
      <c r="H16" s="3"/>
      <c r="I16" s="3"/>
      <c r="J16" s="3"/>
    </row>
    <row r="17">
      <c r="A17" s="2" t="s">
        <v>24</v>
      </c>
      <c r="B17" s="5">
        <v>2.0</v>
      </c>
      <c r="C17" s="4">
        <v>2.6</v>
      </c>
      <c r="D17" s="4">
        <v>2.8</v>
      </c>
      <c r="E17" s="4">
        <v>2.9</v>
      </c>
      <c r="F17" s="4">
        <v>2.6</v>
      </c>
      <c r="G17" s="4">
        <v>2.8</v>
      </c>
      <c r="H17" s="5">
        <v>3.0</v>
      </c>
      <c r="I17" s="3"/>
      <c r="J17" s="3"/>
    </row>
    <row r="18">
      <c r="A18" s="2" t="s">
        <v>25</v>
      </c>
      <c r="B18" s="3"/>
      <c r="C18" s="4">
        <v>203.5</v>
      </c>
      <c r="D18" s="4">
        <v>194.8</v>
      </c>
      <c r="E18" s="4">
        <v>183.2</v>
      </c>
      <c r="F18" s="4">
        <v>179.8</v>
      </c>
      <c r="G18" s="4">
        <v>171.5</v>
      </c>
      <c r="H18" s="4">
        <v>176.3</v>
      </c>
      <c r="I18" s="4">
        <v>166.5</v>
      </c>
      <c r="J18" s="4">
        <v>175.4</v>
      </c>
    </row>
    <row r="19">
      <c r="A19" s="2" t="s">
        <v>26</v>
      </c>
      <c r="B19" s="4">
        <v>458.3</v>
      </c>
      <c r="C19" s="4">
        <v>394.3</v>
      </c>
      <c r="D19" s="4">
        <v>350.9</v>
      </c>
      <c r="E19" s="4">
        <v>308.7</v>
      </c>
      <c r="F19" s="5">
        <v>267.0</v>
      </c>
      <c r="G19" s="5">
        <v>258.0</v>
      </c>
      <c r="H19" s="4">
        <v>237.8</v>
      </c>
      <c r="I19" s="4">
        <v>160.8</v>
      </c>
      <c r="J19" s="3"/>
    </row>
    <row r="20">
      <c r="A20" s="2" t="s">
        <v>27</v>
      </c>
      <c r="B20" s="4">
        <v>202.6</v>
      </c>
      <c r="C20" s="4">
        <v>192.3</v>
      </c>
      <c r="D20" s="4">
        <v>180.9</v>
      </c>
      <c r="E20" s="4">
        <v>163.1</v>
      </c>
      <c r="F20" s="4">
        <v>156.7</v>
      </c>
      <c r="G20" s="4">
        <v>156.8</v>
      </c>
      <c r="H20" s="4">
        <v>117.1</v>
      </c>
      <c r="I20" s="4">
        <v>109.1</v>
      </c>
      <c r="J20" s="3"/>
    </row>
    <row r="21">
      <c r="A21" s="2" t="s">
        <v>28</v>
      </c>
      <c r="B21" s="5">
        <v>190.0</v>
      </c>
      <c r="C21" s="3"/>
      <c r="D21" s="4">
        <v>178.4</v>
      </c>
      <c r="E21" s="4">
        <v>183.6</v>
      </c>
      <c r="F21" s="4">
        <v>174.3</v>
      </c>
      <c r="G21" s="4">
        <v>177.4</v>
      </c>
      <c r="H21" s="4">
        <v>169.4</v>
      </c>
      <c r="I21" s="4">
        <v>156.9</v>
      </c>
      <c r="J21" s="3"/>
    </row>
    <row r="22">
      <c r="A22" s="2" t="s">
        <v>29</v>
      </c>
      <c r="B22" s="4">
        <v>256.1</v>
      </c>
      <c r="C22" s="4">
        <v>222.5</v>
      </c>
      <c r="D22" s="4">
        <v>225.1</v>
      </c>
      <c r="E22" s="3"/>
      <c r="F22" s="4">
        <v>240.6</v>
      </c>
      <c r="G22" s="4">
        <v>258.7</v>
      </c>
      <c r="H22" s="4">
        <v>276.4</v>
      </c>
      <c r="I22" s="4">
        <v>259.1</v>
      </c>
      <c r="J22" s="4">
        <v>267.8</v>
      </c>
    </row>
    <row r="23">
      <c r="A23" s="2" t="s">
        <v>30</v>
      </c>
      <c r="B23" s="4">
        <v>122.5</v>
      </c>
      <c r="C23" s="4">
        <v>117.1</v>
      </c>
      <c r="D23" s="4">
        <v>116.2</v>
      </c>
      <c r="E23" s="4">
        <v>114.8</v>
      </c>
      <c r="F23" s="4">
        <v>112.9</v>
      </c>
      <c r="G23" s="4">
        <v>116.8</v>
      </c>
      <c r="H23" s="4">
        <v>105.2</v>
      </c>
      <c r="I23" s="4">
        <v>125.4</v>
      </c>
      <c r="J23" s="3"/>
    </row>
    <row r="24">
      <c r="A24" s="2" t="s">
        <v>31</v>
      </c>
      <c r="B24" s="3"/>
      <c r="C24" s="3"/>
      <c r="D24" s="4">
        <v>254.8</v>
      </c>
      <c r="E24" s="4">
        <v>255.2</v>
      </c>
      <c r="F24" s="3"/>
      <c r="G24" s="3"/>
      <c r="H24" s="3"/>
      <c r="I24" s="3"/>
      <c r="J24" s="3"/>
    </row>
  </sheetData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sheetData>
    <row r="1">
      <c r="A1" s="1" t="s">
        <v>33</v>
      </c>
      <c r="B1" s="1" t="s">
        <v>34</v>
      </c>
      <c r="C1" s="7" t="s">
        <v>38</v>
      </c>
      <c r="D1" s="1" t="s">
        <v>39</v>
      </c>
    </row>
    <row r="2">
      <c r="A2" s="6" t="s">
        <v>10</v>
      </c>
      <c r="B2" s="6">
        <v>2013.0</v>
      </c>
    </row>
    <row r="3">
      <c r="A3" s="6" t="s">
        <v>10</v>
      </c>
      <c r="B3" s="6">
        <v>2014.0</v>
      </c>
      <c r="C3" s="6">
        <v>155.8</v>
      </c>
      <c r="D3" s="8" t="str">
        <f>IFERROR(__xludf.DUMMYFUNCTION("TO_TEXT(ROUND(C3,1))"),"155,8")</f>
        <v>155,8</v>
      </c>
    </row>
    <row r="4">
      <c r="A4" s="6" t="s">
        <v>10</v>
      </c>
      <c r="B4" s="6">
        <v>2015.0</v>
      </c>
      <c r="C4" s="6">
        <v>171.8</v>
      </c>
      <c r="D4" s="8" t="str">
        <f>IFERROR(__xludf.DUMMYFUNCTION("TO_TEXT(ROUND(C4,1))"),"171,8")</f>
        <v>171,8</v>
      </c>
    </row>
    <row r="5">
      <c r="A5" s="6" t="s">
        <v>10</v>
      </c>
      <c r="B5" s="6">
        <v>2016.0</v>
      </c>
      <c r="D5" s="8"/>
    </row>
    <row r="6">
      <c r="A6" s="6" t="s">
        <v>10</v>
      </c>
      <c r="B6" s="6">
        <v>2017.0</v>
      </c>
      <c r="C6" s="6">
        <v>32.4</v>
      </c>
      <c r="D6" s="8" t="str">
        <f>IFERROR(__xludf.DUMMYFUNCTION("TO_TEXT(ROUND(C6,1))"),"32,4")</f>
        <v>32,4</v>
      </c>
    </row>
    <row r="7">
      <c r="A7" s="6" t="s">
        <v>10</v>
      </c>
      <c r="B7" s="6">
        <v>2018.0</v>
      </c>
      <c r="C7" s="6">
        <v>39.6</v>
      </c>
      <c r="D7" s="8" t="str">
        <f>IFERROR(__xludf.DUMMYFUNCTION("TO_TEXT(ROUND(C7,1))"),"39,6")</f>
        <v>39,6</v>
      </c>
    </row>
    <row r="8">
      <c r="A8" s="6" t="s">
        <v>10</v>
      </c>
      <c r="B8" s="6">
        <v>2019.0</v>
      </c>
      <c r="C8" s="6">
        <v>29.3</v>
      </c>
      <c r="D8" s="8" t="str">
        <f>IFERROR(__xludf.DUMMYFUNCTION("TO_TEXT(ROUND(C8,1))"),"29,3")</f>
        <v>29,3</v>
      </c>
    </row>
    <row r="9">
      <c r="A9" s="6" t="s">
        <v>10</v>
      </c>
      <c r="B9" s="6">
        <v>2020.0</v>
      </c>
      <c r="C9" s="6">
        <v>31.1</v>
      </c>
      <c r="D9" s="8" t="str">
        <f>IFERROR(__xludf.DUMMYFUNCTION("TO_TEXT(ROUND(C9,1))"),"31,1")</f>
        <v>31,1</v>
      </c>
    </row>
    <row r="10">
      <c r="A10" s="6" t="s">
        <v>10</v>
      </c>
      <c r="B10" s="6">
        <v>2021.0</v>
      </c>
      <c r="D10" s="8"/>
    </row>
    <row r="11">
      <c r="A11" s="6" t="s">
        <v>11</v>
      </c>
      <c r="B11" s="6">
        <v>2013.0</v>
      </c>
      <c r="C11" s="6">
        <v>443.2</v>
      </c>
      <c r="D11" s="8" t="str">
        <f>IFERROR(__xludf.DUMMYFUNCTION("TO_TEXT(ROUND(C11,1))"),"443,2")</f>
        <v>443,2</v>
      </c>
    </row>
    <row r="12">
      <c r="A12" s="6" t="s">
        <v>11</v>
      </c>
      <c r="B12" s="6">
        <v>2014.0</v>
      </c>
      <c r="C12" s="6">
        <v>416.4</v>
      </c>
      <c r="D12" s="8" t="str">
        <f>IFERROR(__xludf.DUMMYFUNCTION("TO_TEXT(ROUND(C12,1))"),"416,4")</f>
        <v>416,4</v>
      </c>
    </row>
    <row r="13">
      <c r="A13" s="6" t="s">
        <v>11</v>
      </c>
      <c r="B13" s="6">
        <v>2015.0</v>
      </c>
      <c r="C13" s="6">
        <v>421.3</v>
      </c>
      <c r="D13" s="8" t="str">
        <f>IFERROR(__xludf.DUMMYFUNCTION("TO_TEXT(ROUND(C13,1))"),"421,3")</f>
        <v>421,3</v>
      </c>
    </row>
    <row r="14">
      <c r="A14" s="6" t="s">
        <v>11</v>
      </c>
      <c r="B14" s="6">
        <v>2016.0</v>
      </c>
      <c r="C14" s="6">
        <v>406.4</v>
      </c>
      <c r="D14" s="8" t="str">
        <f>IFERROR(__xludf.DUMMYFUNCTION("TO_TEXT(ROUND(C14,1))"),"406,4")</f>
        <v>406,4</v>
      </c>
    </row>
    <row r="15">
      <c r="A15" s="6" t="s">
        <v>11</v>
      </c>
      <c r="B15" s="6">
        <v>2017.0</v>
      </c>
      <c r="C15" s="6">
        <v>379.8</v>
      </c>
      <c r="D15" s="8" t="str">
        <f>IFERROR(__xludf.DUMMYFUNCTION("TO_TEXT(ROUND(C15,1))"),"379,8")</f>
        <v>379,8</v>
      </c>
    </row>
    <row r="16">
      <c r="A16" s="6" t="s">
        <v>11</v>
      </c>
      <c r="B16" s="6">
        <v>2018.0</v>
      </c>
      <c r="C16" s="6">
        <v>376.8</v>
      </c>
      <c r="D16" s="8" t="str">
        <f>IFERROR(__xludf.DUMMYFUNCTION("TO_TEXT(ROUND(C16,1))"),"376,8")</f>
        <v>376,8</v>
      </c>
    </row>
    <row r="17">
      <c r="A17" s="6" t="s">
        <v>11</v>
      </c>
      <c r="B17" s="6">
        <v>2019.0</v>
      </c>
      <c r="C17" s="6">
        <v>355.3</v>
      </c>
      <c r="D17" s="8" t="str">
        <f>IFERROR(__xludf.DUMMYFUNCTION("TO_TEXT(ROUND(C17,1))"),"355,3")</f>
        <v>355,3</v>
      </c>
    </row>
    <row r="18">
      <c r="A18" s="6" t="s">
        <v>11</v>
      </c>
      <c r="B18" s="6">
        <v>2020.0</v>
      </c>
      <c r="C18" s="6">
        <v>327.1</v>
      </c>
      <c r="D18" s="8" t="str">
        <f>IFERROR(__xludf.DUMMYFUNCTION("TO_TEXT(ROUND(C18,1))"),"327,1")</f>
        <v>327,1</v>
      </c>
    </row>
    <row r="19">
      <c r="A19" s="6" t="s">
        <v>11</v>
      </c>
      <c r="B19" s="6">
        <v>2021.0</v>
      </c>
      <c r="D19" s="8"/>
    </row>
    <row r="20">
      <c r="A20" s="6" t="s">
        <v>12</v>
      </c>
      <c r="B20" s="6">
        <v>2013.0</v>
      </c>
      <c r="C20" s="6">
        <v>79.1</v>
      </c>
      <c r="D20" s="8" t="str">
        <f>IFERROR(__xludf.DUMMYFUNCTION("TO_TEXT(ROUND(C20,1))"),"79,1")</f>
        <v>79,1</v>
      </c>
    </row>
    <row r="21">
      <c r="A21" s="6" t="s">
        <v>12</v>
      </c>
      <c r="B21" s="6">
        <v>2014.0</v>
      </c>
      <c r="C21" s="6">
        <v>76.3</v>
      </c>
      <c r="D21" s="8" t="str">
        <f>IFERROR(__xludf.DUMMYFUNCTION("TO_TEXT(ROUND(C21,1))"),"76,3")</f>
        <v>76,3</v>
      </c>
    </row>
    <row r="22">
      <c r="A22" s="6" t="s">
        <v>12</v>
      </c>
      <c r="B22" s="6">
        <v>2015.0</v>
      </c>
      <c r="C22" s="6">
        <v>80.0</v>
      </c>
      <c r="D22" s="8" t="str">
        <f>IFERROR(__xludf.DUMMYFUNCTION("TO_TEXT(ROUND(C22,1))"),"80")</f>
        <v>80</v>
      </c>
    </row>
    <row r="23">
      <c r="A23" s="6" t="s">
        <v>12</v>
      </c>
      <c r="B23" s="6">
        <v>2016.0</v>
      </c>
      <c r="C23" s="6">
        <v>67.1</v>
      </c>
      <c r="D23" s="8" t="str">
        <f>IFERROR(__xludf.DUMMYFUNCTION("TO_TEXT(ROUND(C23,1))"),"67,1")</f>
        <v>67,1</v>
      </c>
    </row>
    <row r="24">
      <c r="A24" s="6" t="s">
        <v>12</v>
      </c>
      <c r="B24" s="6">
        <v>2017.0</v>
      </c>
      <c r="C24" s="6">
        <v>66.1</v>
      </c>
      <c r="D24" s="8" t="str">
        <f>IFERROR(__xludf.DUMMYFUNCTION("TO_TEXT(ROUND(C24,1))"),"66,1")</f>
        <v>66,1</v>
      </c>
    </row>
    <row r="25">
      <c r="A25" s="6" t="s">
        <v>12</v>
      </c>
      <c r="B25" s="6">
        <v>2018.0</v>
      </c>
      <c r="C25" s="6">
        <v>69.2</v>
      </c>
      <c r="D25" s="8" t="str">
        <f>IFERROR(__xludf.DUMMYFUNCTION("TO_TEXT(ROUND(C25,1))"),"69,2")</f>
        <v>69,2</v>
      </c>
    </row>
    <row r="26">
      <c r="A26" s="6" t="s">
        <v>12</v>
      </c>
      <c r="B26" s="6">
        <v>2019.0</v>
      </c>
      <c r="C26" s="6">
        <v>74.8</v>
      </c>
      <c r="D26" s="8" t="str">
        <f>IFERROR(__xludf.DUMMYFUNCTION("TO_TEXT(ROUND(C26,1))"),"74,8")</f>
        <v>74,8</v>
      </c>
    </row>
    <row r="27">
      <c r="A27" s="6" t="s">
        <v>12</v>
      </c>
      <c r="B27" s="6">
        <v>2020.0</v>
      </c>
      <c r="C27" s="6">
        <v>72.4</v>
      </c>
      <c r="D27" s="8" t="str">
        <f>IFERROR(__xludf.DUMMYFUNCTION("TO_TEXT(ROUND(C27,1))"),"72,4")</f>
        <v>72,4</v>
      </c>
    </row>
    <row r="28">
      <c r="A28" s="6" t="s">
        <v>12</v>
      </c>
      <c r="B28" s="6">
        <v>2021.0</v>
      </c>
      <c r="D28" s="8"/>
    </row>
    <row r="29">
      <c r="A29" s="6" t="s">
        <v>13</v>
      </c>
      <c r="B29" s="6">
        <v>2013.0</v>
      </c>
      <c r="C29" s="6">
        <v>212.8</v>
      </c>
      <c r="D29" s="8" t="str">
        <f>IFERROR(__xludf.DUMMYFUNCTION("TO_TEXT(ROUND(C29,1))"),"212,8")</f>
        <v>212,8</v>
      </c>
    </row>
    <row r="30">
      <c r="A30" s="6" t="s">
        <v>13</v>
      </c>
      <c r="B30" s="6">
        <v>2014.0</v>
      </c>
      <c r="C30" s="6">
        <v>199.3</v>
      </c>
      <c r="D30" s="8" t="str">
        <f>IFERROR(__xludf.DUMMYFUNCTION("TO_TEXT(ROUND(C30,1))"),"199,3")</f>
        <v>199,3</v>
      </c>
    </row>
    <row r="31">
      <c r="A31" s="6" t="s">
        <v>13</v>
      </c>
      <c r="B31" s="6">
        <v>2015.0</v>
      </c>
      <c r="C31" s="6">
        <v>184.2</v>
      </c>
      <c r="D31" s="8" t="str">
        <f>IFERROR(__xludf.DUMMYFUNCTION("TO_TEXT(ROUND(C31,1))"),"184,2")</f>
        <v>184,2</v>
      </c>
    </row>
    <row r="32">
      <c r="A32" s="6" t="s">
        <v>13</v>
      </c>
      <c r="B32" s="6">
        <v>2016.0</v>
      </c>
      <c r="C32" s="6">
        <v>181.1</v>
      </c>
      <c r="D32" s="8" t="str">
        <f>IFERROR(__xludf.DUMMYFUNCTION("TO_TEXT(ROUND(C32,1))"),"181,1")</f>
        <v>181,1</v>
      </c>
    </row>
    <row r="33">
      <c r="A33" s="6" t="s">
        <v>13</v>
      </c>
      <c r="B33" s="6">
        <v>2017.0</v>
      </c>
      <c r="C33" s="6">
        <v>169.7</v>
      </c>
      <c r="D33" s="8" t="str">
        <f>IFERROR(__xludf.DUMMYFUNCTION("TO_TEXT(ROUND(C33,1))"),"169,7")</f>
        <v>169,7</v>
      </c>
    </row>
    <row r="34">
      <c r="A34" s="6" t="s">
        <v>13</v>
      </c>
      <c r="B34" s="6">
        <v>2018.0</v>
      </c>
      <c r="C34" s="6">
        <v>160.5</v>
      </c>
      <c r="D34" s="8" t="str">
        <f>IFERROR(__xludf.DUMMYFUNCTION("TO_TEXT(ROUND(C34,1))"),"160,5")</f>
        <v>160,5</v>
      </c>
    </row>
    <row r="35">
      <c r="A35" s="6" t="s">
        <v>13</v>
      </c>
      <c r="B35" s="6">
        <v>2019.0</v>
      </c>
      <c r="C35" s="6">
        <v>158.2</v>
      </c>
      <c r="D35" s="8" t="str">
        <f>IFERROR(__xludf.DUMMYFUNCTION("TO_TEXT(ROUND(C35,1))"),"158,2")</f>
        <v>158,2</v>
      </c>
    </row>
    <row r="36">
      <c r="A36" s="6" t="s">
        <v>13</v>
      </c>
      <c r="B36" s="6">
        <v>2020.0</v>
      </c>
      <c r="C36" s="6">
        <v>153.2</v>
      </c>
      <c r="D36" s="8" t="str">
        <f>IFERROR(__xludf.DUMMYFUNCTION("TO_TEXT(ROUND(C36,1))"),"153,2")</f>
        <v>153,2</v>
      </c>
    </row>
    <row r="37">
      <c r="A37" s="6" t="s">
        <v>13</v>
      </c>
      <c r="B37" s="6">
        <v>2021.0</v>
      </c>
      <c r="C37" s="6">
        <v>138.6</v>
      </c>
      <c r="D37" s="8" t="str">
        <f>IFERROR(__xludf.DUMMYFUNCTION("TO_TEXT(ROUND(C37,1))"),"138,6")</f>
        <v>138,6</v>
      </c>
    </row>
    <row r="38">
      <c r="A38" s="6" t="s">
        <v>14</v>
      </c>
      <c r="B38" s="6">
        <v>2013.0</v>
      </c>
      <c r="C38" s="6">
        <v>269.8</v>
      </c>
      <c r="D38" s="8" t="str">
        <f>IFERROR(__xludf.DUMMYFUNCTION("TO_TEXT(ROUND(C38,1))"),"269,8")</f>
        <v>269,8</v>
      </c>
    </row>
    <row r="39">
      <c r="A39" s="6" t="s">
        <v>14</v>
      </c>
      <c r="B39" s="6">
        <v>2014.0</v>
      </c>
      <c r="C39" s="6">
        <v>265.5</v>
      </c>
      <c r="D39" s="8" t="str">
        <f>IFERROR(__xludf.DUMMYFUNCTION("TO_TEXT(ROUND(C39,1))"),"265,5")</f>
        <v>265,5</v>
      </c>
    </row>
    <row r="40">
      <c r="A40" s="6" t="s">
        <v>14</v>
      </c>
      <c r="B40" s="6">
        <v>2015.0</v>
      </c>
      <c r="D40" s="8"/>
    </row>
    <row r="41">
      <c r="A41" s="6" t="s">
        <v>14</v>
      </c>
      <c r="B41" s="6">
        <v>2016.0</v>
      </c>
      <c r="D41" s="8"/>
    </row>
    <row r="42">
      <c r="A42" s="6" t="s">
        <v>14</v>
      </c>
      <c r="B42" s="6">
        <v>2017.0</v>
      </c>
      <c r="D42" s="8"/>
    </row>
    <row r="43">
      <c r="A43" s="6" t="s">
        <v>14</v>
      </c>
      <c r="B43" s="6">
        <v>2018.0</v>
      </c>
      <c r="D43" s="8"/>
    </row>
    <row r="44">
      <c r="A44" s="6" t="s">
        <v>14</v>
      </c>
      <c r="B44" s="6">
        <v>2019.0</v>
      </c>
      <c r="D44" s="8"/>
    </row>
    <row r="45">
      <c r="A45" s="6" t="s">
        <v>14</v>
      </c>
      <c r="B45" s="6">
        <v>2020.0</v>
      </c>
      <c r="D45" s="8"/>
    </row>
    <row r="46">
      <c r="A46" s="6" t="s">
        <v>14</v>
      </c>
      <c r="B46" s="6">
        <v>2021.0</v>
      </c>
      <c r="D46" s="8"/>
    </row>
    <row r="47">
      <c r="A47" s="6" t="s">
        <v>15</v>
      </c>
      <c r="B47" s="6">
        <v>2013.0</v>
      </c>
      <c r="C47" s="6">
        <v>426.9</v>
      </c>
      <c r="D47" s="8" t="str">
        <f>IFERROR(__xludf.DUMMYFUNCTION("TO_TEXT(ROUND(C47,1))"),"426,9")</f>
        <v>426,9</v>
      </c>
    </row>
    <row r="48">
      <c r="A48" s="6" t="s">
        <v>15</v>
      </c>
      <c r="B48" s="6">
        <v>2014.0</v>
      </c>
      <c r="C48" s="6">
        <v>380.3</v>
      </c>
      <c r="D48" s="8" t="str">
        <f>IFERROR(__xludf.DUMMYFUNCTION("TO_TEXT(ROUND(C48,1))"),"380,3")</f>
        <v>380,3</v>
      </c>
    </row>
    <row r="49">
      <c r="A49" s="6" t="s">
        <v>15</v>
      </c>
      <c r="B49" s="6">
        <v>2015.0</v>
      </c>
      <c r="C49" s="6">
        <v>351.5</v>
      </c>
      <c r="D49" s="8" t="str">
        <f>IFERROR(__xludf.DUMMYFUNCTION("TO_TEXT(ROUND(C49,1))"),"351,5")</f>
        <v>351,5</v>
      </c>
    </row>
    <row r="50">
      <c r="A50" s="6" t="s">
        <v>15</v>
      </c>
      <c r="B50" s="6">
        <v>2016.0</v>
      </c>
      <c r="C50" s="6">
        <v>318.4</v>
      </c>
      <c r="D50" s="8" t="str">
        <f>IFERROR(__xludf.DUMMYFUNCTION("TO_TEXT(ROUND(C50,1))"),"318,4")</f>
        <v>318,4</v>
      </c>
    </row>
    <row r="51">
      <c r="A51" s="6" t="s">
        <v>15</v>
      </c>
      <c r="B51" s="6">
        <v>2017.0</v>
      </c>
      <c r="C51" s="6">
        <v>290.0</v>
      </c>
      <c r="D51" s="8" t="str">
        <f>IFERROR(__xludf.DUMMYFUNCTION("TO_TEXT(ROUND(C51,1))"),"290")</f>
        <v>290</v>
      </c>
    </row>
    <row r="52">
      <c r="A52" s="6" t="s">
        <v>15</v>
      </c>
      <c r="B52" s="6">
        <v>2018.0</v>
      </c>
      <c r="C52" s="6">
        <v>264.5</v>
      </c>
      <c r="D52" s="8" t="str">
        <f>IFERROR(__xludf.DUMMYFUNCTION("TO_TEXT(ROUND(C52,1))"),"264,5")</f>
        <v>264,5</v>
      </c>
    </row>
    <row r="53">
      <c r="A53" s="6" t="s">
        <v>15</v>
      </c>
      <c r="B53" s="6">
        <v>2019.0</v>
      </c>
      <c r="C53" s="6">
        <v>265.3</v>
      </c>
      <c r="D53" s="8" t="str">
        <f>IFERROR(__xludf.DUMMYFUNCTION("TO_TEXT(ROUND(C53,1))"),"265,3")</f>
        <v>265,3</v>
      </c>
    </row>
    <row r="54">
      <c r="A54" s="6" t="s">
        <v>15</v>
      </c>
      <c r="B54" s="6">
        <v>2020.0</v>
      </c>
      <c r="D54" s="8"/>
    </row>
    <row r="55">
      <c r="A55" s="6" t="s">
        <v>15</v>
      </c>
      <c r="B55" s="6">
        <v>2021.0</v>
      </c>
      <c r="D55" s="8"/>
    </row>
    <row r="56">
      <c r="A56" s="6" t="s">
        <v>16</v>
      </c>
      <c r="B56" s="6">
        <v>2013.0</v>
      </c>
      <c r="C56" s="6">
        <v>174.1</v>
      </c>
      <c r="D56" s="8" t="str">
        <f>IFERROR(__xludf.DUMMYFUNCTION("TO_TEXT(ROUND(C56,1))"),"174,1")</f>
        <v>174,1</v>
      </c>
    </row>
    <row r="57">
      <c r="A57" s="6" t="s">
        <v>16</v>
      </c>
      <c r="B57" s="6">
        <v>2014.0</v>
      </c>
      <c r="C57" s="6">
        <v>170.9</v>
      </c>
      <c r="D57" s="8" t="str">
        <f>IFERROR(__xludf.DUMMYFUNCTION("TO_TEXT(ROUND(C57,1))"),"170,9")</f>
        <v>170,9</v>
      </c>
    </row>
    <row r="58">
      <c r="A58" s="6" t="s">
        <v>16</v>
      </c>
      <c r="B58" s="6">
        <v>2015.0</v>
      </c>
      <c r="C58" s="6">
        <v>170.2</v>
      </c>
      <c r="D58" s="8" t="str">
        <f>IFERROR(__xludf.DUMMYFUNCTION("TO_TEXT(ROUND(C58,1))"),"170,2")</f>
        <v>170,2</v>
      </c>
    </row>
    <row r="59">
      <c r="A59" s="6" t="s">
        <v>16</v>
      </c>
      <c r="B59" s="6">
        <v>2016.0</v>
      </c>
      <c r="C59" s="6">
        <v>177.7</v>
      </c>
      <c r="D59" s="8" t="str">
        <f>IFERROR(__xludf.DUMMYFUNCTION("TO_TEXT(ROUND(C59,1))"),"177,7")</f>
        <v>177,7</v>
      </c>
    </row>
    <row r="60">
      <c r="A60" s="6" t="s">
        <v>16</v>
      </c>
      <c r="B60" s="6">
        <v>2017.0</v>
      </c>
      <c r="C60" s="6">
        <v>185.4</v>
      </c>
      <c r="D60" s="8" t="str">
        <f>IFERROR(__xludf.DUMMYFUNCTION("TO_TEXT(ROUND(C60,1))"),"185,4")</f>
        <v>185,4</v>
      </c>
    </row>
    <row r="61">
      <c r="A61" s="6" t="s">
        <v>16</v>
      </c>
      <c r="B61" s="6">
        <v>2018.0</v>
      </c>
      <c r="C61" s="6">
        <v>180.7</v>
      </c>
      <c r="D61" s="8" t="str">
        <f>IFERROR(__xludf.DUMMYFUNCTION("TO_TEXT(ROUND(C61,1))"),"180,7")</f>
        <v>180,7</v>
      </c>
    </row>
    <row r="62">
      <c r="A62" s="6" t="s">
        <v>16</v>
      </c>
      <c r="B62" s="6">
        <v>2019.0</v>
      </c>
      <c r="C62" s="6">
        <v>190.9</v>
      </c>
      <c r="D62" s="8" t="str">
        <f>IFERROR(__xludf.DUMMYFUNCTION("TO_TEXT(ROUND(C62,1))"),"190,9")</f>
        <v>190,9</v>
      </c>
    </row>
    <row r="63">
      <c r="A63" s="6" t="s">
        <v>16</v>
      </c>
      <c r="B63" s="6">
        <v>2020.0</v>
      </c>
      <c r="C63" s="6">
        <v>179.1</v>
      </c>
      <c r="D63" s="8" t="str">
        <f>IFERROR(__xludf.DUMMYFUNCTION("TO_TEXT(ROUND(C63,1))"),"179,1")</f>
        <v>179,1</v>
      </c>
    </row>
    <row r="64">
      <c r="A64" s="6" t="s">
        <v>16</v>
      </c>
      <c r="B64" s="6">
        <v>2021.0</v>
      </c>
      <c r="D64" s="8"/>
    </row>
    <row r="65">
      <c r="A65" s="6" t="s">
        <v>17</v>
      </c>
      <c r="B65" s="6">
        <v>2013.0</v>
      </c>
      <c r="C65" s="6">
        <v>150.7</v>
      </c>
      <c r="D65" s="8" t="str">
        <f>IFERROR(__xludf.DUMMYFUNCTION("TO_TEXT(ROUND(C65,1))"),"150,7")</f>
        <v>150,7</v>
      </c>
    </row>
    <row r="66">
      <c r="A66" s="6" t="s">
        <v>17</v>
      </c>
      <c r="B66" s="6">
        <v>2014.0</v>
      </c>
      <c r="C66" s="6">
        <v>139.5</v>
      </c>
      <c r="D66" s="8" t="str">
        <f>IFERROR(__xludf.DUMMYFUNCTION("TO_TEXT(ROUND(C66,1))"),"139,5")</f>
        <v>139,5</v>
      </c>
    </row>
    <row r="67">
      <c r="A67" s="6" t="s">
        <v>17</v>
      </c>
      <c r="B67" s="6">
        <v>2015.0</v>
      </c>
      <c r="C67" s="6">
        <v>134.5</v>
      </c>
      <c r="D67" s="8" t="str">
        <f>IFERROR(__xludf.DUMMYFUNCTION("TO_TEXT(ROUND(C67,1))"),"134,5")</f>
        <v>134,5</v>
      </c>
    </row>
    <row r="68">
      <c r="A68" s="6" t="s">
        <v>17</v>
      </c>
      <c r="B68" s="6">
        <v>2016.0</v>
      </c>
      <c r="C68" s="6">
        <v>124.6</v>
      </c>
      <c r="D68" s="8" t="str">
        <f>IFERROR(__xludf.DUMMYFUNCTION("TO_TEXT(ROUND(C68,1))"),"124,6")</f>
        <v>124,6</v>
      </c>
    </row>
    <row r="69">
      <c r="A69" s="6" t="s">
        <v>17</v>
      </c>
      <c r="B69" s="6">
        <v>2017.0</v>
      </c>
      <c r="C69" s="6">
        <v>128.9</v>
      </c>
      <c r="D69" s="8" t="str">
        <f>IFERROR(__xludf.DUMMYFUNCTION("TO_TEXT(ROUND(C69,1))"),"128,9")</f>
        <v>128,9</v>
      </c>
    </row>
    <row r="70">
      <c r="A70" s="6" t="s">
        <v>17</v>
      </c>
      <c r="B70" s="6">
        <v>2018.0</v>
      </c>
      <c r="C70" s="6">
        <v>128.2</v>
      </c>
      <c r="D70" s="8" t="str">
        <f>IFERROR(__xludf.DUMMYFUNCTION("TO_TEXT(ROUND(C70,1))"),"128,2")</f>
        <v>128,2</v>
      </c>
    </row>
    <row r="71">
      <c r="A71" s="6" t="s">
        <v>17</v>
      </c>
      <c r="B71" s="6">
        <v>2019.0</v>
      </c>
      <c r="C71" s="6">
        <v>129.7</v>
      </c>
      <c r="D71" s="8" t="str">
        <f>IFERROR(__xludf.DUMMYFUNCTION("TO_TEXT(ROUND(C71,1))"),"129,7")</f>
        <v>129,7</v>
      </c>
    </row>
    <row r="72">
      <c r="A72" s="6" t="s">
        <v>17</v>
      </c>
      <c r="B72" s="6">
        <v>2020.0</v>
      </c>
      <c r="C72" s="6">
        <v>129.3</v>
      </c>
      <c r="D72" s="8" t="str">
        <f>IFERROR(__xludf.DUMMYFUNCTION("TO_TEXT(ROUND(C72,1))"),"129,3")</f>
        <v>129,3</v>
      </c>
    </row>
    <row r="73">
      <c r="A73" s="6" t="s">
        <v>17</v>
      </c>
      <c r="B73" s="6">
        <v>2021.0</v>
      </c>
      <c r="D73" s="8"/>
    </row>
    <row r="74">
      <c r="A74" s="6" t="s">
        <v>18</v>
      </c>
      <c r="B74" s="6">
        <v>2013.0</v>
      </c>
      <c r="C74" s="6">
        <v>389.7</v>
      </c>
      <c r="D74" s="8" t="str">
        <f>IFERROR(__xludf.DUMMYFUNCTION("TO_TEXT(ROUND(C74,1))"),"389,7")</f>
        <v>389,7</v>
      </c>
    </row>
    <row r="75">
      <c r="A75" s="6" t="s">
        <v>18</v>
      </c>
      <c r="B75" s="6">
        <v>2014.0</v>
      </c>
      <c r="C75" s="6">
        <v>350.2</v>
      </c>
      <c r="D75" s="8" t="str">
        <f>IFERROR(__xludf.DUMMYFUNCTION("TO_TEXT(ROUND(C75,1))"),"350,2")</f>
        <v>350,2</v>
      </c>
    </row>
    <row r="76">
      <c r="A76" s="6" t="s">
        <v>18</v>
      </c>
      <c r="B76" s="6">
        <v>2015.0</v>
      </c>
      <c r="C76" s="6">
        <v>338.4</v>
      </c>
      <c r="D76" s="8" t="str">
        <f>IFERROR(__xludf.DUMMYFUNCTION("TO_TEXT(ROUND(C76,1))"),"338,4")</f>
        <v>338,4</v>
      </c>
    </row>
    <row r="77">
      <c r="A77" s="6" t="s">
        <v>18</v>
      </c>
      <c r="B77" s="6">
        <v>2016.0</v>
      </c>
      <c r="C77" s="6">
        <v>319.2</v>
      </c>
      <c r="D77" s="8" t="str">
        <f>IFERROR(__xludf.DUMMYFUNCTION("TO_TEXT(ROUND(C77,1))"),"319,2")</f>
        <v>319,2</v>
      </c>
    </row>
    <row r="78">
      <c r="A78" s="6" t="s">
        <v>18</v>
      </c>
      <c r="B78" s="6">
        <v>2017.0</v>
      </c>
      <c r="C78" s="6">
        <v>301.1</v>
      </c>
      <c r="D78" s="8" t="str">
        <f>IFERROR(__xludf.DUMMYFUNCTION("TO_TEXT(ROUND(C78,1))"),"301,1")</f>
        <v>301,1</v>
      </c>
    </row>
    <row r="79">
      <c r="A79" s="6" t="s">
        <v>18</v>
      </c>
      <c r="B79" s="6">
        <v>2018.0</v>
      </c>
      <c r="C79" s="6">
        <v>288.2</v>
      </c>
      <c r="D79" s="8" t="str">
        <f>IFERROR(__xludf.DUMMYFUNCTION("TO_TEXT(ROUND(C79,1))"),"288,2")</f>
        <v>288,2</v>
      </c>
    </row>
    <row r="80">
      <c r="A80" s="6" t="s">
        <v>18</v>
      </c>
      <c r="B80" s="6">
        <v>2019.0</v>
      </c>
      <c r="C80" s="6">
        <v>276.9</v>
      </c>
      <c r="D80" s="8" t="str">
        <f>IFERROR(__xludf.DUMMYFUNCTION("TO_TEXT(ROUND(C80,1))"),"276,9")</f>
        <v>276,9</v>
      </c>
    </row>
    <row r="81">
      <c r="A81" s="6" t="s">
        <v>18</v>
      </c>
      <c r="B81" s="6">
        <v>2020.0</v>
      </c>
      <c r="C81" s="6">
        <v>254.8</v>
      </c>
      <c r="D81" s="8" t="str">
        <f>IFERROR(__xludf.DUMMYFUNCTION("TO_TEXT(ROUND(C81,1))"),"254,8")</f>
        <v>254,8</v>
      </c>
    </row>
    <row r="82">
      <c r="A82" s="6" t="s">
        <v>18</v>
      </c>
      <c r="B82" s="6">
        <v>2021.0</v>
      </c>
      <c r="D82" s="8"/>
    </row>
    <row r="83">
      <c r="A83" s="6" t="s">
        <v>19</v>
      </c>
      <c r="B83" s="6">
        <v>2013.0</v>
      </c>
      <c r="D83" s="8"/>
    </row>
    <row r="84">
      <c r="A84" s="6" t="s">
        <v>19</v>
      </c>
      <c r="B84" s="6">
        <v>2014.0</v>
      </c>
      <c r="D84" s="8"/>
    </row>
    <row r="85">
      <c r="A85" s="6" t="s">
        <v>19</v>
      </c>
      <c r="B85" s="6">
        <v>2015.0</v>
      </c>
      <c r="D85" s="8"/>
    </row>
    <row r="86">
      <c r="A86" s="6" t="s">
        <v>19</v>
      </c>
      <c r="B86" s="6">
        <v>2016.0</v>
      </c>
      <c r="D86" s="8"/>
    </row>
    <row r="87">
      <c r="A87" s="6" t="s">
        <v>19</v>
      </c>
      <c r="B87" s="6">
        <v>2017.0</v>
      </c>
      <c r="C87" s="6">
        <v>256.4</v>
      </c>
      <c r="D87" s="8" t="str">
        <f>IFERROR(__xludf.DUMMYFUNCTION("TO_TEXT(ROUND(C87,1))"),"256,4")</f>
        <v>256,4</v>
      </c>
    </row>
    <row r="88">
      <c r="A88" s="6" t="s">
        <v>19</v>
      </c>
      <c r="B88" s="6">
        <v>2018.0</v>
      </c>
      <c r="C88" s="6">
        <v>248.1</v>
      </c>
      <c r="D88" s="8" t="str">
        <f>IFERROR(__xludf.DUMMYFUNCTION("TO_TEXT(ROUND(C88,1))"),"248,1")</f>
        <v>248,1</v>
      </c>
    </row>
    <row r="89">
      <c r="A89" s="6" t="s">
        <v>19</v>
      </c>
      <c r="B89" s="6">
        <v>2019.0</v>
      </c>
      <c r="D89" s="8"/>
    </row>
    <row r="90">
      <c r="A90" s="6" t="s">
        <v>19</v>
      </c>
      <c r="B90" s="6">
        <v>2020.0</v>
      </c>
      <c r="D90" s="8"/>
    </row>
    <row r="91">
      <c r="A91" s="6" t="s">
        <v>19</v>
      </c>
      <c r="B91" s="6">
        <v>2021.0</v>
      </c>
      <c r="C91" s="6">
        <v>0.0</v>
      </c>
      <c r="D91" s="8" t="str">
        <f>IFERROR(__xludf.DUMMYFUNCTION("TO_TEXT(ROUND(C91,1))"),"0")</f>
        <v>0</v>
      </c>
    </row>
    <row r="92">
      <c r="A92" s="6" t="s">
        <v>20</v>
      </c>
      <c r="B92" s="6">
        <v>2013.0</v>
      </c>
      <c r="C92" s="6">
        <v>195.1</v>
      </c>
      <c r="D92" s="8" t="str">
        <f>IFERROR(__xludf.DUMMYFUNCTION("TO_TEXT(ROUND(C92,1))"),"195,1")</f>
        <v>195,1</v>
      </c>
    </row>
    <row r="93">
      <c r="A93" s="6" t="s">
        <v>20</v>
      </c>
      <c r="B93" s="6">
        <v>2014.0</v>
      </c>
      <c r="C93" s="6">
        <v>189.8</v>
      </c>
      <c r="D93" s="8" t="str">
        <f>IFERROR(__xludf.DUMMYFUNCTION("TO_TEXT(ROUND(C93,1))"),"189,8")</f>
        <v>189,8</v>
      </c>
    </row>
    <row r="94">
      <c r="A94" s="6" t="s">
        <v>20</v>
      </c>
      <c r="B94" s="6">
        <v>2015.0</v>
      </c>
      <c r="D94" s="8"/>
    </row>
    <row r="95">
      <c r="A95" s="6" t="s">
        <v>20</v>
      </c>
      <c r="B95" s="6">
        <v>2016.0</v>
      </c>
      <c r="C95" s="6">
        <v>179.3</v>
      </c>
      <c r="D95" s="8" t="str">
        <f>IFERROR(__xludf.DUMMYFUNCTION("TO_TEXT(ROUND(C95,1))"),"179,3")</f>
        <v>179,3</v>
      </c>
    </row>
    <row r="96">
      <c r="A96" s="6" t="s">
        <v>20</v>
      </c>
      <c r="B96" s="6">
        <v>2017.0</v>
      </c>
      <c r="C96" s="6">
        <v>175.7</v>
      </c>
      <c r="D96" s="8" t="str">
        <f>IFERROR(__xludf.DUMMYFUNCTION("TO_TEXT(ROUND(C96,1))"),"175,7")</f>
        <v>175,7</v>
      </c>
    </row>
    <row r="97">
      <c r="A97" s="6" t="s">
        <v>20</v>
      </c>
      <c r="B97" s="6">
        <v>2018.0</v>
      </c>
      <c r="C97" s="6">
        <v>172.9</v>
      </c>
      <c r="D97" s="8" t="str">
        <f>IFERROR(__xludf.DUMMYFUNCTION("TO_TEXT(ROUND(C97,1))"),"172,9")</f>
        <v>172,9</v>
      </c>
    </row>
    <row r="98">
      <c r="A98" s="6" t="s">
        <v>20</v>
      </c>
      <c r="B98" s="6">
        <v>2019.0</v>
      </c>
      <c r="D98" s="8"/>
    </row>
    <row r="99">
      <c r="A99" s="6" t="s">
        <v>20</v>
      </c>
      <c r="B99" s="6">
        <v>2020.0</v>
      </c>
      <c r="C99" s="6">
        <v>162.4</v>
      </c>
      <c r="D99" s="8" t="str">
        <f>IFERROR(__xludf.DUMMYFUNCTION("TO_TEXT(ROUND(C99,1))"),"162,4")</f>
        <v>162,4</v>
      </c>
    </row>
    <row r="100">
      <c r="A100" s="6" t="s">
        <v>20</v>
      </c>
      <c r="B100" s="6">
        <v>2021.0</v>
      </c>
      <c r="C100" s="6">
        <v>158.2</v>
      </c>
      <c r="D100" s="8" t="str">
        <f>IFERROR(__xludf.DUMMYFUNCTION("TO_TEXT(ROUND(C100,1))"),"158,2")</f>
        <v>158,2</v>
      </c>
    </row>
    <row r="101">
      <c r="A101" s="6" t="s">
        <v>21</v>
      </c>
      <c r="B101" s="6">
        <v>2013.0</v>
      </c>
      <c r="C101" s="6">
        <v>269.8</v>
      </c>
      <c r="D101" s="8" t="str">
        <f>IFERROR(__xludf.DUMMYFUNCTION("TO_TEXT(ROUND(C101,1))"),"269,8")</f>
        <v>269,8</v>
      </c>
    </row>
    <row r="102">
      <c r="A102" s="6" t="s">
        <v>21</v>
      </c>
      <c r="B102" s="6">
        <v>2014.0</v>
      </c>
      <c r="C102" s="6">
        <v>244.6</v>
      </c>
      <c r="D102" s="8" t="str">
        <f>IFERROR(__xludf.DUMMYFUNCTION("TO_TEXT(ROUND(C102,1))"),"244,6")</f>
        <v>244,6</v>
      </c>
    </row>
    <row r="103">
      <c r="A103" s="6" t="s">
        <v>21</v>
      </c>
      <c r="B103" s="6">
        <v>2015.0</v>
      </c>
      <c r="C103" s="6">
        <v>218.5</v>
      </c>
      <c r="D103" s="8" t="str">
        <f>IFERROR(__xludf.DUMMYFUNCTION("TO_TEXT(ROUND(C103,1))"),"218,5")</f>
        <v>218,5</v>
      </c>
    </row>
    <row r="104">
      <c r="A104" s="6" t="s">
        <v>21</v>
      </c>
      <c r="B104" s="6">
        <v>2016.0</v>
      </c>
      <c r="C104" s="6">
        <v>198.7</v>
      </c>
      <c r="D104" s="8" t="str">
        <f>IFERROR(__xludf.DUMMYFUNCTION("TO_TEXT(ROUND(C104,1))"),"198,7")</f>
        <v>198,7</v>
      </c>
    </row>
    <row r="105">
      <c r="A105" s="6" t="s">
        <v>21</v>
      </c>
      <c r="B105" s="6">
        <v>2017.0</v>
      </c>
      <c r="C105" s="6">
        <v>188.1</v>
      </c>
      <c r="D105" s="8" t="str">
        <f>IFERROR(__xludf.DUMMYFUNCTION("TO_TEXT(ROUND(C105,1))"),"188,1")</f>
        <v>188,1</v>
      </c>
    </row>
    <row r="106">
      <c r="A106" s="6" t="s">
        <v>21</v>
      </c>
      <c r="B106" s="6">
        <v>2018.0</v>
      </c>
      <c r="C106" s="6">
        <v>188.3</v>
      </c>
      <c r="D106" s="8" t="str">
        <f>IFERROR(__xludf.DUMMYFUNCTION("TO_TEXT(ROUND(C106,1))"),"188,3")</f>
        <v>188,3</v>
      </c>
    </row>
    <row r="107">
      <c r="A107" s="6" t="s">
        <v>21</v>
      </c>
      <c r="B107" s="6">
        <v>2019.0</v>
      </c>
      <c r="C107" s="6">
        <v>179.2</v>
      </c>
      <c r="D107" s="8" t="str">
        <f>IFERROR(__xludf.DUMMYFUNCTION("TO_TEXT(ROUND(C107,1))"),"179,2")</f>
        <v>179,2</v>
      </c>
    </row>
    <row r="108">
      <c r="A108" s="6" t="s">
        <v>21</v>
      </c>
      <c r="B108" s="6">
        <v>2020.0</v>
      </c>
      <c r="C108" s="6">
        <v>162.3</v>
      </c>
      <c r="D108" s="8" t="str">
        <f>IFERROR(__xludf.DUMMYFUNCTION("TO_TEXT(ROUND(C108,1))"),"162,3")</f>
        <v>162,3</v>
      </c>
    </row>
    <row r="109">
      <c r="A109" s="6" t="s">
        <v>21</v>
      </c>
      <c r="B109" s="6">
        <v>2021.0</v>
      </c>
      <c r="C109" s="6">
        <v>154.9</v>
      </c>
      <c r="D109" s="8" t="str">
        <f>IFERROR(__xludf.DUMMYFUNCTION("TO_TEXT(ROUND(C109,1))"),"154,9")</f>
        <v>154,9</v>
      </c>
    </row>
    <row r="110">
      <c r="A110" s="6" t="s">
        <v>22</v>
      </c>
      <c r="B110" s="6">
        <v>2013.0</v>
      </c>
      <c r="C110" s="6">
        <v>179.1</v>
      </c>
      <c r="D110" s="8" t="str">
        <f>IFERROR(__xludf.DUMMYFUNCTION("TO_TEXT(ROUND(C110,1))"),"179,1")</f>
        <v>179,1</v>
      </c>
    </row>
    <row r="111">
      <c r="A111" s="6" t="s">
        <v>22</v>
      </c>
      <c r="B111" s="6">
        <v>2014.0</v>
      </c>
      <c r="C111" s="6">
        <v>172.2</v>
      </c>
      <c r="D111" s="8" t="str">
        <f>IFERROR(__xludf.DUMMYFUNCTION("TO_TEXT(ROUND(C111,1))"),"172,2")</f>
        <v>172,2</v>
      </c>
    </row>
    <row r="112">
      <c r="A112" s="6" t="s">
        <v>22</v>
      </c>
      <c r="B112" s="6">
        <v>2015.0</v>
      </c>
      <c r="C112" s="6">
        <v>150.4</v>
      </c>
      <c r="D112" s="8" t="str">
        <f>IFERROR(__xludf.DUMMYFUNCTION("TO_TEXT(ROUND(C112,1))"),"150,4")</f>
        <v>150,4</v>
      </c>
    </row>
    <row r="113">
      <c r="A113" s="6" t="s">
        <v>22</v>
      </c>
      <c r="B113" s="6">
        <v>2016.0</v>
      </c>
      <c r="C113" s="6">
        <v>147.0</v>
      </c>
      <c r="D113" s="8" t="str">
        <f>IFERROR(__xludf.DUMMYFUNCTION("TO_TEXT(ROUND(C113,1))"),"147")</f>
        <v>147</v>
      </c>
    </row>
    <row r="114">
      <c r="A114" s="6" t="s">
        <v>22</v>
      </c>
      <c r="B114" s="6">
        <v>2017.0</v>
      </c>
      <c r="C114" s="6">
        <v>149.6</v>
      </c>
      <c r="D114" s="8" t="str">
        <f>IFERROR(__xludf.DUMMYFUNCTION("TO_TEXT(ROUND(C114,1))"),"149,6")</f>
        <v>149,6</v>
      </c>
    </row>
    <row r="115">
      <c r="A115" s="6" t="s">
        <v>22</v>
      </c>
      <c r="B115" s="6">
        <v>2018.0</v>
      </c>
      <c r="C115" s="6">
        <v>127.5</v>
      </c>
      <c r="D115" s="8" t="str">
        <f>IFERROR(__xludf.DUMMYFUNCTION("TO_TEXT(ROUND(C115,1))"),"127,5")</f>
        <v>127,5</v>
      </c>
    </row>
    <row r="116">
      <c r="A116" s="6" t="s">
        <v>22</v>
      </c>
      <c r="B116" s="6">
        <v>2019.0</v>
      </c>
      <c r="C116" s="6">
        <v>116.7</v>
      </c>
      <c r="D116" s="8" t="str">
        <f>IFERROR(__xludf.DUMMYFUNCTION("TO_TEXT(ROUND(C116,1))"),"116,7")</f>
        <v>116,7</v>
      </c>
    </row>
    <row r="117">
      <c r="A117" s="6" t="s">
        <v>22</v>
      </c>
      <c r="B117" s="6">
        <v>2020.0</v>
      </c>
      <c r="C117" s="6">
        <v>111.1</v>
      </c>
      <c r="D117" s="8" t="str">
        <f>IFERROR(__xludf.DUMMYFUNCTION("TO_TEXT(ROUND(C117,1))"),"111,1")</f>
        <v>111,1</v>
      </c>
    </row>
    <row r="118">
      <c r="A118" s="6" t="s">
        <v>22</v>
      </c>
      <c r="B118" s="6">
        <v>2021.0</v>
      </c>
      <c r="C118" s="6">
        <v>117.2</v>
      </c>
      <c r="D118" s="8" t="str">
        <f>IFERROR(__xludf.DUMMYFUNCTION("TO_TEXT(ROUND(C118,1))"),"117,2")</f>
        <v>117,2</v>
      </c>
    </row>
    <row r="119">
      <c r="A119" s="6" t="s">
        <v>23</v>
      </c>
      <c r="B119" s="6">
        <v>2013.0</v>
      </c>
      <c r="D119" s="8"/>
    </row>
    <row r="120">
      <c r="A120" s="6" t="s">
        <v>23</v>
      </c>
      <c r="B120" s="6">
        <v>2014.0</v>
      </c>
      <c r="C120" s="6">
        <v>125.2</v>
      </c>
      <c r="D120" s="8" t="str">
        <f>IFERROR(__xludf.DUMMYFUNCTION("TO_TEXT(ROUND(C120,1))"),"125,2")</f>
        <v>125,2</v>
      </c>
    </row>
    <row r="121">
      <c r="A121" s="6" t="s">
        <v>23</v>
      </c>
      <c r="B121" s="6">
        <v>2015.0</v>
      </c>
      <c r="C121" s="6">
        <v>132.7</v>
      </c>
      <c r="D121" s="8" t="str">
        <f>IFERROR(__xludf.DUMMYFUNCTION("TO_TEXT(ROUND(C121,1))"),"132,7")</f>
        <v>132,7</v>
      </c>
    </row>
    <row r="122">
      <c r="A122" s="6" t="s">
        <v>23</v>
      </c>
      <c r="B122" s="6">
        <v>2016.0</v>
      </c>
      <c r="C122" s="6">
        <v>100.8</v>
      </c>
      <c r="D122" s="8" t="str">
        <f>IFERROR(__xludf.DUMMYFUNCTION("TO_TEXT(ROUND(C122,1))"),"100,8")</f>
        <v>100,8</v>
      </c>
    </row>
    <row r="123">
      <c r="A123" s="6" t="s">
        <v>23</v>
      </c>
      <c r="B123" s="6">
        <v>2017.0</v>
      </c>
      <c r="C123" s="6">
        <v>85.7</v>
      </c>
      <c r="D123" s="8" t="str">
        <f>IFERROR(__xludf.DUMMYFUNCTION("TO_TEXT(ROUND(C123,1))"),"85,7")</f>
        <v>85,7</v>
      </c>
    </row>
    <row r="124">
      <c r="A124" s="6" t="s">
        <v>23</v>
      </c>
      <c r="B124" s="6">
        <v>2018.0</v>
      </c>
      <c r="D124" s="8"/>
    </row>
    <row r="125">
      <c r="A125" s="6" t="s">
        <v>23</v>
      </c>
      <c r="B125" s="6">
        <v>2019.0</v>
      </c>
      <c r="D125" s="8"/>
    </row>
    <row r="126">
      <c r="A126" s="6" t="s">
        <v>23</v>
      </c>
      <c r="B126" s="6">
        <v>2020.0</v>
      </c>
      <c r="D126" s="8"/>
    </row>
    <row r="127">
      <c r="A127" s="6" t="s">
        <v>23</v>
      </c>
      <c r="B127" s="6">
        <v>2021.0</v>
      </c>
      <c r="D127" s="8"/>
    </row>
    <row r="128">
      <c r="A128" s="6" t="s">
        <v>24</v>
      </c>
      <c r="B128" s="6">
        <v>2013.0</v>
      </c>
      <c r="C128" s="6">
        <v>2.0</v>
      </c>
      <c r="D128" s="8" t="str">
        <f>IFERROR(__xludf.DUMMYFUNCTION("TO_TEXT(ROUND(C128,1))"),"2")</f>
        <v>2</v>
      </c>
    </row>
    <row r="129">
      <c r="A129" s="6" t="s">
        <v>24</v>
      </c>
      <c r="B129" s="6">
        <v>2014.0</v>
      </c>
      <c r="C129" s="6">
        <v>2.6</v>
      </c>
      <c r="D129" s="8" t="str">
        <f>IFERROR(__xludf.DUMMYFUNCTION("TO_TEXT(ROUND(C129,1))"),"2,6")</f>
        <v>2,6</v>
      </c>
    </row>
    <row r="130">
      <c r="A130" s="6" t="s">
        <v>24</v>
      </c>
      <c r="B130" s="6">
        <v>2015.0</v>
      </c>
      <c r="C130" s="6">
        <v>2.8</v>
      </c>
      <c r="D130" s="8" t="str">
        <f>IFERROR(__xludf.DUMMYFUNCTION("TO_TEXT(ROUND(C130,1))"),"2,8")</f>
        <v>2,8</v>
      </c>
    </row>
    <row r="131">
      <c r="A131" s="6" t="s">
        <v>24</v>
      </c>
      <c r="B131" s="6">
        <v>2016.0</v>
      </c>
      <c r="C131" s="6">
        <v>2.9</v>
      </c>
      <c r="D131" s="8" t="str">
        <f>IFERROR(__xludf.DUMMYFUNCTION("TO_TEXT(ROUND(C131,1))"),"2,9")</f>
        <v>2,9</v>
      </c>
    </row>
    <row r="132">
      <c r="A132" s="6" t="s">
        <v>24</v>
      </c>
      <c r="B132" s="6">
        <v>2017.0</v>
      </c>
      <c r="C132" s="6">
        <v>2.6</v>
      </c>
      <c r="D132" s="8" t="str">
        <f>IFERROR(__xludf.DUMMYFUNCTION("TO_TEXT(ROUND(C132,1))"),"2,6")</f>
        <v>2,6</v>
      </c>
    </row>
    <row r="133">
      <c r="A133" s="6" t="s">
        <v>24</v>
      </c>
      <c r="B133" s="6">
        <v>2018.0</v>
      </c>
      <c r="C133" s="6">
        <v>2.8</v>
      </c>
      <c r="D133" s="8" t="str">
        <f>IFERROR(__xludf.DUMMYFUNCTION("TO_TEXT(ROUND(C133,1))"),"2,8")</f>
        <v>2,8</v>
      </c>
    </row>
    <row r="134">
      <c r="A134" s="6" t="s">
        <v>24</v>
      </c>
      <c r="B134" s="6">
        <v>2019.0</v>
      </c>
      <c r="C134" s="6">
        <v>3.0</v>
      </c>
      <c r="D134" s="8" t="str">
        <f>IFERROR(__xludf.DUMMYFUNCTION("TO_TEXT(ROUND(C134,1))"),"3")</f>
        <v>3</v>
      </c>
    </row>
    <row r="135">
      <c r="A135" s="6" t="s">
        <v>24</v>
      </c>
      <c r="B135" s="6">
        <v>2020.0</v>
      </c>
      <c r="D135" s="8"/>
    </row>
    <row r="136">
      <c r="A136" s="6" t="s">
        <v>24</v>
      </c>
      <c r="B136" s="6">
        <v>2021.0</v>
      </c>
      <c r="D136" s="8"/>
    </row>
    <row r="137">
      <c r="A137" s="6" t="s">
        <v>25</v>
      </c>
      <c r="B137" s="6">
        <v>2013.0</v>
      </c>
      <c r="D137" s="8"/>
    </row>
    <row r="138">
      <c r="A138" s="6" t="s">
        <v>25</v>
      </c>
      <c r="B138" s="6">
        <v>2014.0</v>
      </c>
      <c r="C138" s="6">
        <v>203.5</v>
      </c>
      <c r="D138" s="8" t="str">
        <f>IFERROR(__xludf.DUMMYFUNCTION("TO_TEXT(ROUND(C138,1))"),"203,5")</f>
        <v>203,5</v>
      </c>
    </row>
    <row r="139">
      <c r="A139" s="6" t="s">
        <v>25</v>
      </c>
      <c r="B139" s="6">
        <v>2015.0</v>
      </c>
      <c r="C139" s="6">
        <v>194.8</v>
      </c>
      <c r="D139" s="8" t="str">
        <f>IFERROR(__xludf.DUMMYFUNCTION("TO_TEXT(ROUND(C139,1))"),"194,8")</f>
        <v>194,8</v>
      </c>
    </row>
    <row r="140">
      <c r="A140" s="6" t="s">
        <v>25</v>
      </c>
      <c r="B140" s="6">
        <v>2016.0</v>
      </c>
      <c r="C140" s="6">
        <v>183.2</v>
      </c>
      <c r="D140" s="8" t="str">
        <f>IFERROR(__xludf.DUMMYFUNCTION("TO_TEXT(ROUND(C140,1))"),"183,2")</f>
        <v>183,2</v>
      </c>
    </row>
    <row r="141">
      <c r="A141" s="6" t="s">
        <v>25</v>
      </c>
      <c r="B141" s="6">
        <v>2017.0</v>
      </c>
      <c r="C141" s="6">
        <v>179.8</v>
      </c>
      <c r="D141" s="8" t="str">
        <f>IFERROR(__xludf.DUMMYFUNCTION("TO_TEXT(ROUND(C141,1))"),"179,8")</f>
        <v>179,8</v>
      </c>
    </row>
    <row r="142">
      <c r="A142" s="6" t="s">
        <v>25</v>
      </c>
      <c r="B142" s="6">
        <v>2018.0</v>
      </c>
      <c r="C142" s="6">
        <v>171.5</v>
      </c>
      <c r="D142" s="8" t="str">
        <f>IFERROR(__xludf.DUMMYFUNCTION("TO_TEXT(ROUND(C142,1))"),"171,5")</f>
        <v>171,5</v>
      </c>
    </row>
    <row r="143">
      <c r="A143" s="6" t="s">
        <v>25</v>
      </c>
      <c r="B143" s="6">
        <v>2019.0</v>
      </c>
      <c r="C143" s="6">
        <v>176.3</v>
      </c>
      <c r="D143" s="8" t="str">
        <f>IFERROR(__xludf.DUMMYFUNCTION("TO_TEXT(ROUND(C143,1))"),"176,3")</f>
        <v>176,3</v>
      </c>
    </row>
    <row r="144">
      <c r="A144" s="6" t="s">
        <v>25</v>
      </c>
      <c r="B144" s="6">
        <v>2020.0</v>
      </c>
      <c r="C144" s="6">
        <v>166.5</v>
      </c>
      <c r="D144" s="8" t="str">
        <f>IFERROR(__xludf.DUMMYFUNCTION("TO_TEXT(ROUND(C144,1))"),"166,5")</f>
        <v>166,5</v>
      </c>
    </row>
    <row r="145">
      <c r="A145" s="6" t="s">
        <v>25</v>
      </c>
      <c r="B145" s="6">
        <v>2021.0</v>
      </c>
      <c r="C145" s="6">
        <v>175.4</v>
      </c>
      <c r="D145" s="8" t="str">
        <f>IFERROR(__xludf.DUMMYFUNCTION("TO_TEXT(ROUND(C145,1))"),"175,4")</f>
        <v>175,4</v>
      </c>
    </row>
    <row r="146">
      <c r="A146" s="6" t="s">
        <v>26</v>
      </c>
      <c r="B146" s="6">
        <v>2013.0</v>
      </c>
      <c r="C146" s="6">
        <v>458.3</v>
      </c>
      <c r="D146" s="8" t="str">
        <f>IFERROR(__xludf.DUMMYFUNCTION("TO_TEXT(ROUND(C146,1))"),"458,3")</f>
        <v>458,3</v>
      </c>
    </row>
    <row r="147">
      <c r="A147" s="6" t="s">
        <v>26</v>
      </c>
      <c r="B147" s="6">
        <v>2014.0</v>
      </c>
      <c r="C147" s="6">
        <v>394.3</v>
      </c>
      <c r="D147" s="8" t="str">
        <f>IFERROR(__xludf.DUMMYFUNCTION("TO_TEXT(ROUND(C147,1))"),"394,3")</f>
        <v>394,3</v>
      </c>
    </row>
    <row r="148">
      <c r="A148" s="6" t="s">
        <v>26</v>
      </c>
      <c r="B148" s="6">
        <v>2015.0</v>
      </c>
      <c r="C148" s="6">
        <v>350.9</v>
      </c>
      <c r="D148" s="8" t="str">
        <f>IFERROR(__xludf.DUMMYFUNCTION("TO_TEXT(ROUND(C148,1))"),"350,9")</f>
        <v>350,9</v>
      </c>
    </row>
    <row r="149">
      <c r="A149" s="6" t="s">
        <v>26</v>
      </c>
      <c r="B149" s="6">
        <v>2016.0</v>
      </c>
      <c r="C149" s="6">
        <v>308.7</v>
      </c>
      <c r="D149" s="8" t="str">
        <f>IFERROR(__xludf.DUMMYFUNCTION("TO_TEXT(ROUND(C149,1))"),"308,7")</f>
        <v>308,7</v>
      </c>
    </row>
    <row r="150">
      <c r="A150" s="6" t="s">
        <v>26</v>
      </c>
      <c r="B150" s="6">
        <v>2017.0</v>
      </c>
      <c r="C150" s="6">
        <v>267.0</v>
      </c>
      <c r="D150" s="8" t="str">
        <f>IFERROR(__xludf.DUMMYFUNCTION("TO_TEXT(ROUND(C150,1))"),"267")</f>
        <v>267</v>
      </c>
    </row>
    <row r="151">
      <c r="A151" s="6" t="s">
        <v>26</v>
      </c>
      <c r="B151" s="6">
        <v>2018.0</v>
      </c>
      <c r="C151" s="6">
        <v>258.0</v>
      </c>
      <c r="D151" s="8" t="str">
        <f>IFERROR(__xludf.DUMMYFUNCTION("TO_TEXT(ROUND(C151,1))"),"258")</f>
        <v>258</v>
      </c>
    </row>
    <row r="152">
      <c r="A152" s="6" t="s">
        <v>26</v>
      </c>
      <c r="B152" s="6">
        <v>2019.0</v>
      </c>
      <c r="C152" s="6">
        <v>237.8</v>
      </c>
      <c r="D152" s="8" t="str">
        <f>IFERROR(__xludf.DUMMYFUNCTION("TO_TEXT(ROUND(C152,1))"),"237,8")</f>
        <v>237,8</v>
      </c>
    </row>
    <row r="153">
      <c r="A153" s="6" t="s">
        <v>26</v>
      </c>
      <c r="B153" s="6">
        <v>2020.0</v>
      </c>
      <c r="C153" s="6">
        <v>160.8</v>
      </c>
      <c r="D153" s="8" t="str">
        <f>IFERROR(__xludf.DUMMYFUNCTION("TO_TEXT(ROUND(C153,1))"),"160,8")</f>
        <v>160,8</v>
      </c>
    </row>
    <row r="154">
      <c r="A154" s="6" t="s">
        <v>26</v>
      </c>
      <c r="B154" s="6">
        <v>2021.0</v>
      </c>
      <c r="D154" s="8"/>
    </row>
    <row r="155">
      <c r="A155" s="6" t="s">
        <v>27</v>
      </c>
      <c r="B155" s="6">
        <v>2013.0</v>
      </c>
      <c r="C155" s="6">
        <v>202.6</v>
      </c>
      <c r="D155" s="8" t="str">
        <f>IFERROR(__xludf.DUMMYFUNCTION("TO_TEXT(ROUND(C155,1))"),"202,6")</f>
        <v>202,6</v>
      </c>
    </row>
    <row r="156">
      <c r="A156" s="6" t="s">
        <v>27</v>
      </c>
      <c r="B156" s="6">
        <v>2014.0</v>
      </c>
      <c r="C156" s="6">
        <v>192.3</v>
      </c>
      <c r="D156" s="8" t="str">
        <f>IFERROR(__xludf.DUMMYFUNCTION("TO_TEXT(ROUND(C156,1))"),"192,3")</f>
        <v>192,3</v>
      </c>
    </row>
    <row r="157">
      <c r="A157" s="6" t="s">
        <v>27</v>
      </c>
      <c r="B157" s="6">
        <v>2015.0</v>
      </c>
      <c r="C157" s="6">
        <v>180.9</v>
      </c>
      <c r="D157" s="8" t="str">
        <f>IFERROR(__xludf.DUMMYFUNCTION("TO_TEXT(ROUND(C157,1))"),"180,9")</f>
        <v>180,9</v>
      </c>
    </row>
    <row r="158">
      <c r="A158" s="6" t="s">
        <v>27</v>
      </c>
      <c r="B158" s="6">
        <v>2016.0</v>
      </c>
      <c r="C158" s="6">
        <v>163.1</v>
      </c>
      <c r="D158" s="8" t="str">
        <f>IFERROR(__xludf.DUMMYFUNCTION("TO_TEXT(ROUND(C158,1))"),"163,1")</f>
        <v>163,1</v>
      </c>
    </row>
    <row r="159">
      <c r="A159" s="6" t="s">
        <v>27</v>
      </c>
      <c r="B159" s="6">
        <v>2017.0</v>
      </c>
      <c r="C159" s="6">
        <v>156.7</v>
      </c>
      <c r="D159" s="8" t="str">
        <f>IFERROR(__xludf.DUMMYFUNCTION("TO_TEXT(ROUND(C159,1))"),"156,7")</f>
        <v>156,7</v>
      </c>
    </row>
    <row r="160">
      <c r="A160" s="6" t="s">
        <v>27</v>
      </c>
      <c r="B160" s="6">
        <v>2018.0</v>
      </c>
      <c r="C160" s="6">
        <v>156.8</v>
      </c>
      <c r="D160" s="8" t="str">
        <f>IFERROR(__xludf.DUMMYFUNCTION("TO_TEXT(ROUND(C160,1))"),"156,8")</f>
        <v>156,8</v>
      </c>
    </row>
    <row r="161">
      <c r="A161" s="6" t="s">
        <v>27</v>
      </c>
      <c r="B161" s="6">
        <v>2019.0</v>
      </c>
      <c r="C161" s="6">
        <v>117.1</v>
      </c>
      <c r="D161" s="8" t="str">
        <f>IFERROR(__xludf.DUMMYFUNCTION("TO_TEXT(ROUND(C161,1))"),"117,1")</f>
        <v>117,1</v>
      </c>
    </row>
    <row r="162">
      <c r="A162" s="6" t="s">
        <v>27</v>
      </c>
      <c r="B162" s="6">
        <v>2020.0</v>
      </c>
      <c r="C162" s="6">
        <v>109.1</v>
      </c>
      <c r="D162" s="8" t="str">
        <f>IFERROR(__xludf.DUMMYFUNCTION("TO_TEXT(ROUND(C162,1))"),"109,1")</f>
        <v>109,1</v>
      </c>
    </row>
    <row r="163">
      <c r="A163" s="6" t="s">
        <v>27</v>
      </c>
      <c r="B163" s="6">
        <v>2021.0</v>
      </c>
      <c r="D163" s="8"/>
    </row>
    <row r="164">
      <c r="A164" s="6" t="s">
        <v>28</v>
      </c>
      <c r="B164" s="6">
        <v>2013.0</v>
      </c>
      <c r="C164" s="6">
        <v>190.0</v>
      </c>
      <c r="D164" s="8" t="str">
        <f>IFERROR(__xludf.DUMMYFUNCTION("TO_TEXT(ROUND(C164,1))"),"190")</f>
        <v>190</v>
      </c>
    </row>
    <row r="165">
      <c r="A165" s="6" t="s">
        <v>28</v>
      </c>
      <c r="B165" s="6">
        <v>2014.0</v>
      </c>
      <c r="D165" s="8"/>
    </row>
    <row r="166">
      <c r="A166" s="6" t="s">
        <v>28</v>
      </c>
      <c r="B166" s="6">
        <v>2015.0</v>
      </c>
      <c r="C166" s="6">
        <v>178.4</v>
      </c>
      <c r="D166" s="8" t="str">
        <f>IFERROR(__xludf.DUMMYFUNCTION("TO_TEXT(ROUND(C166,1))"),"178,4")</f>
        <v>178,4</v>
      </c>
    </row>
    <row r="167">
      <c r="A167" s="6" t="s">
        <v>28</v>
      </c>
      <c r="B167" s="6">
        <v>2016.0</v>
      </c>
      <c r="C167" s="6">
        <v>183.6</v>
      </c>
      <c r="D167" s="8" t="str">
        <f>IFERROR(__xludf.DUMMYFUNCTION("TO_TEXT(ROUND(C167,1))"),"183,6")</f>
        <v>183,6</v>
      </c>
    </row>
    <row r="168">
      <c r="A168" s="6" t="s">
        <v>28</v>
      </c>
      <c r="B168" s="6">
        <v>2017.0</v>
      </c>
      <c r="C168" s="6">
        <v>174.3</v>
      </c>
      <c r="D168" s="8" t="str">
        <f>IFERROR(__xludf.DUMMYFUNCTION("TO_TEXT(ROUND(C168,1))"),"174,3")</f>
        <v>174,3</v>
      </c>
    </row>
    <row r="169">
      <c r="A169" s="6" t="s">
        <v>28</v>
      </c>
      <c r="B169" s="6">
        <v>2018.0</v>
      </c>
      <c r="C169" s="6">
        <v>177.4</v>
      </c>
      <c r="D169" s="8" t="str">
        <f>IFERROR(__xludf.DUMMYFUNCTION("TO_TEXT(ROUND(C169,1))"),"177,4")</f>
        <v>177,4</v>
      </c>
    </row>
    <row r="170">
      <c r="A170" s="6" t="s">
        <v>28</v>
      </c>
      <c r="B170" s="6">
        <v>2019.0</v>
      </c>
      <c r="C170" s="6">
        <v>169.4</v>
      </c>
      <c r="D170" s="8" t="str">
        <f>IFERROR(__xludf.DUMMYFUNCTION("TO_TEXT(ROUND(C170,1))"),"169,4")</f>
        <v>169,4</v>
      </c>
    </row>
    <row r="171">
      <c r="A171" s="6" t="s">
        <v>28</v>
      </c>
      <c r="B171" s="6">
        <v>2020.0</v>
      </c>
      <c r="C171" s="6">
        <v>156.9</v>
      </c>
      <c r="D171" s="8" t="str">
        <f>IFERROR(__xludf.DUMMYFUNCTION("TO_TEXT(ROUND(C171,1))"),"156,9")</f>
        <v>156,9</v>
      </c>
    </row>
    <row r="172">
      <c r="A172" s="6" t="s">
        <v>28</v>
      </c>
      <c r="B172" s="6">
        <v>2021.0</v>
      </c>
      <c r="D172" s="8"/>
    </row>
    <row r="173">
      <c r="A173" s="6" t="s">
        <v>29</v>
      </c>
      <c r="B173" s="6">
        <v>2013.0</v>
      </c>
      <c r="C173" s="6">
        <v>256.1</v>
      </c>
      <c r="D173" s="8" t="str">
        <f>IFERROR(__xludf.DUMMYFUNCTION("TO_TEXT(ROUND(C173,1))"),"256,1")</f>
        <v>256,1</v>
      </c>
    </row>
    <row r="174">
      <c r="A174" s="6" t="s">
        <v>29</v>
      </c>
      <c r="B174" s="6">
        <v>2014.0</v>
      </c>
      <c r="C174" s="6">
        <v>222.5</v>
      </c>
      <c r="D174" s="8" t="str">
        <f>IFERROR(__xludf.DUMMYFUNCTION("TO_TEXT(ROUND(C174,1))"),"222,5")</f>
        <v>222,5</v>
      </c>
    </row>
    <row r="175">
      <c r="A175" s="6" t="s">
        <v>29</v>
      </c>
      <c r="B175" s="6">
        <v>2015.0</v>
      </c>
      <c r="C175" s="6">
        <v>225.1</v>
      </c>
      <c r="D175" s="8" t="str">
        <f>IFERROR(__xludf.DUMMYFUNCTION("TO_TEXT(ROUND(C175,1))"),"225,1")</f>
        <v>225,1</v>
      </c>
    </row>
    <row r="176">
      <c r="A176" s="6" t="s">
        <v>29</v>
      </c>
      <c r="B176" s="6">
        <v>2016.0</v>
      </c>
      <c r="D176" s="8"/>
    </row>
    <row r="177">
      <c r="A177" s="6" t="s">
        <v>29</v>
      </c>
      <c r="B177" s="6">
        <v>2017.0</v>
      </c>
      <c r="C177" s="6">
        <v>240.6</v>
      </c>
      <c r="D177" s="8" t="str">
        <f>IFERROR(__xludf.DUMMYFUNCTION("TO_TEXT(ROUND(C177,1))"),"240,6")</f>
        <v>240,6</v>
      </c>
    </row>
    <row r="178">
      <c r="A178" s="6" t="s">
        <v>29</v>
      </c>
      <c r="B178" s="6">
        <v>2018.0</v>
      </c>
      <c r="C178" s="6">
        <v>258.7</v>
      </c>
      <c r="D178" s="8" t="str">
        <f>IFERROR(__xludf.DUMMYFUNCTION("TO_TEXT(ROUND(C178,1))"),"258,7")</f>
        <v>258,7</v>
      </c>
    </row>
    <row r="179">
      <c r="A179" s="6" t="s">
        <v>29</v>
      </c>
      <c r="B179" s="6">
        <v>2019.0</v>
      </c>
      <c r="C179" s="6">
        <v>276.4</v>
      </c>
      <c r="D179" s="8" t="str">
        <f>IFERROR(__xludf.DUMMYFUNCTION("TO_TEXT(ROUND(C179,1))"),"276,4")</f>
        <v>276,4</v>
      </c>
    </row>
    <row r="180">
      <c r="A180" s="6" t="s">
        <v>29</v>
      </c>
      <c r="B180" s="6">
        <v>2020.0</v>
      </c>
      <c r="C180" s="6">
        <v>259.1</v>
      </c>
      <c r="D180" s="8" t="str">
        <f>IFERROR(__xludf.DUMMYFUNCTION("TO_TEXT(ROUND(C180,1))"),"259,1")</f>
        <v>259,1</v>
      </c>
    </row>
    <row r="181">
      <c r="A181" s="6" t="s">
        <v>29</v>
      </c>
      <c r="B181" s="6">
        <v>2021.0</v>
      </c>
      <c r="C181" s="6">
        <v>267.8</v>
      </c>
      <c r="D181" s="8" t="str">
        <f>IFERROR(__xludf.DUMMYFUNCTION("TO_TEXT(ROUND(C181,1))"),"267,8")</f>
        <v>267,8</v>
      </c>
    </row>
    <row r="182">
      <c r="A182" s="6" t="s">
        <v>30</v>
      </c>
      <c r="B182" s="6">
        <v>2013.0</v>
      </c>
      <c r="C182" s="6">
        <v>122.5</v>
      </c>
      <c r="D182" s="8" t="str">
        <f>IFERROR(__xludf.DUMMYFUNCTION("TO_TEXT(ROUND(C182,1))"),"122,5")</f>
        <v>122,5</v>
      </c>
    </row>
    <row r="183">
      <c r="A183" s="6" t="s">
        <v>30</v>
      </c>
      <c r="B183" s="6">
        <v>2014.0</v>
      </c>
      <c r="C183" s="6">
        <v>117.1</v>
      </c>
      <c r="D183" s="8" t="str">
        <f>IFERROR(__xludf.DUMMYFUNCTION("TO_TEXT(ROUND(C183,1))"),"117,1")</f>
        <v>117,1</v>
      </c>
    </row>
    <row r="184">
      <c r="A184" s="6" t="s">
        <v>30</v>
      </c>
      <c r="B184" s="6">
        <v>2015.0</v>
      </c>
      <c r="C184" s="6">
        <v>116.2</v>
      </c>
      <c r="D184" s="8" t="str">
        <f>IFERROR(__xludf.DUMMYFUNCTION("TO_TEXT(ROUND(C184,1))"),"116,2")</f>
        <v>116,2</v>
      </c>
    </row>
    <row r="185">
      <c r="A185" s="6" t="s">
        <v>30</v>
      </c>
      <c r="B185" s="6">
        <v>2016.0</v>
      </c>
      <c r="C185" s="6">
        <v>114.8</v>
      </c>
      <c r="D185" s="8" t="str">
        <f>IFERROR(__xludf.DUMMYFUNCTION("TO_TEXT(ROUND(C185,1))"),"114,8")</f>
        <v>114,8</v>
      </c>
    </row>
    <row r="186">
      <c r="A186" s="6" t="s">
        <v>30</v>
      </c>
      <c r="B186" s="6">
        <v>2017.0</v>
      </c>
      <c r="C186" s="6">
        <v>112.9</v>
      </c>
      <c r="D186" s="8" t="str">
        <f>IFERROR(__xludf.DUMMYFUNCTION("TO_TEXT(ROUND(C186,1))"),"112,9")</f>
        <v>112,9</v>
      </c>
    </row>
    <row r="187">
      <c r="A187" s="6" t="s">
        <v>30</v>
      </c>
      <c r="B187" s="6">
        <v>2018.0</v>
      </c>
      <c r="C187" s="6">
        <v>116.8</v>
      </c>
      <c r="D187" s="8" t="str">
        <f>IFERROR(__xludf.DUMMYFUNCTION("TO_TEXT(ROUND(C187,1))"),"116,8")</f>
        <v>116,8</v>
      </c>
    </row>
    <row r="188">
      <c r="A188" s="6" t="s">
        <v>30</v>
      </c>
      <c r="B188" s="6">
        <v>2019.0</v>
      </c>
      <c r="C188" s="6">
        <v>105.2</v>
      </c>
      <c r="D188" s="8" t="str">
        <f>IFERROR(__xludf.DUMMYFUNCTION("TO_TEXT(ROUND(C188,1))"),"105,2")</f>
        <v>105,2</v>
      </c>
    </row>
    <row r="189">
      <c r="A189" s="6" t="s">
        <v>30</v>
      </c>
      <c r="B189" s="6">
        <v>2020.0</v>
      </c>
      <c r="C189" s="6">
        <v>125.4</v>
      </c>
      <c r="D189" s="8" t="str">
        <f>IFERROR(__xludf.DUMMYFUNCTION("TO_TEXT(ROUND(C189,1))"),"125,4")</f>
        <v>125,4</v>
      </c>
    </row>
    <row r="190">
      <c r="A190" s="6" t="s">
        <v>30</v>
      </c>
      <c r="B190" s="6">
        <v>2021.0</v>
      </c>
      <c r="D190" s="8"/>
    </row>
    <row r="191">
      <c r="A191" s="6" t="s">
        <v>31</v>
      </c>
      <c r="B191" s="6">
        <v>2013.0</v>
      </c>
      <c r="D191" s="8"/>
    </row>
    <row r="192">
      <c r="A192" s="6" t="s">
        <v>31</v>
      </c>
      <c r="B192" s="6">
        <v>2014.0</v>
      </c>
      <c r="D192" s="8"/>
    </row>
    <row r="193">
      <c r="A193" s="6" t="s">
        <v>31</v>
      </c>
      <c r="B193" s="6">
        <v>2015.0</v>
      </c>
      <c r="C193" s="6">
        <v>254.8</v>
      </c>
      <c r="D193" s="8" t="str">
        <f>IFERROR(__xludf.DUMMYFUNCTION("TO_TEXT(ROUND(C193,1))"),"254,8")</f>
        <v>254,8</v>
      </c>
    </row>
    <row r="194">
      <c r="A194" s="6" t="s">
        <v>31</v>
      </c>
      <c r="B194" s="6">
        <v>2016.0</v>
      </c>
      <c r="C194" s="6">
        <v>255.2</v>
      </c>
      <c r="D194" s="8" t="str">
        <f>IFERROR(__xludf.DUMMYFUNCTION("TO_TEXT(ROUND(C194,1))"),"255,2")</f>
        <v>255,2</v>
      </c>
    </row>
    <row r="195">
      <c r="A195" s="6" t="s">
        <v>31</v>
      </c>
      <c r="B195" s="6">
        <v>2017.0</v>
      </c>
    </row>
    <row r="196">
      <c r="A196" s="6" t="s">
        <v>31</v>
      </c>
      <c r="B196" s="6">
        <v>2018.0</v>
      </c>
    </row>
    <row r="197">
      <c r="A197" s="6" t="s">
        <v>31</v>
      </c>
      <c r="B197" s="6">
        <v>2019.0</v>
      </c>
    </row>
    <row r="198">
      <c r="A198" s="6" t="s">
        <v>31</v>
      </c>
      <c r="B198" s="6">
        <v>2020.0</v>
      </c>
    </row>
    <row r="199">
      <c r="A199" s="6" t="s">
        <v>31</v>
      </c>
      <c r="B199" s="6">
        <v>2021.0</v>
      </c>
    </row>
  </sheetData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Dušková Kristýna</dc:creator>
</cp:coreProperties>
</file>